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<sst xmlns="http://schemas.openxmlformats.org/spreadsheetml/2006/main" count="113" uniqueCount="106">
  <si>
    <t>18,10</t>
  </si>
  <si>
    <t>16  16 Муниципальные районы Исполнено</t>
  </si>
  <si>
    <t>00000000000000000226</t>
  </si>
  <si>
    <t>Обслуживание внутренних долговых обязательств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</si>
  <si>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</si>
  <si>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</si>
  <si>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</si>
  <si>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</si>
  <si>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</si>
  <si>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18,14</t>
  </si>
  <si>
    <t>Пособия по социальной помощи населению</t>
  </si>
  <si>
    <t>00000000000000000222</t>
  </si>
  <si>
    <t>Расходы бюджета - ВСЕГО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</si>
  <si>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</si>
  <si>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</si>
  <si>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</si>
  <si>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</si>
  <si>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</si>
  <si>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</si>
  <si>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</si>
  <si>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</si>
  <si>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</si>
  <si>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</si>
  <si>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</si>
  <si>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</si>
  <si>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</si>
  <si>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</si>
  <si>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</si>
  <si>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</si>
  <si>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</si>
  <si>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</si>
  <si>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</si>
  <si>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</si>
  <si>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</si>
  <si>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</si>
  <si>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</si>
  <si>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</si>
  <si>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</si>
  <si>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</si>
  <si>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____________________</t>
  </si>
  <si>
    <t>18,42</t>
  </si>
  <si>
    <t>Оплата труда и начисления на оплату труда</t>
  </si>
  <si>
    <t>Транспортные услуги</t>
  </si>
  <si>
    <t>00000000000000000230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</si>
  <si>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</si>
  <si>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</si>
  <si>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</si>
  <si>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</si>
  <si>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</si>
  <si>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</si>
  <si>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</si>
  <si>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</si>
  <si>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</si>
  <si>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00000000000000000223</t>
  </si>
  <si>
    <t>Безвозмездные и безвозвратные перечисления бюджетам</t>
  </si>
  <si>
    <t>Обслуживание долговых обязательств</t>
  </si>
  <si>
    <t>00000000000000000263</t>
  </si>
  <si>
    <t>18,15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</si>
  <si>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</si>
  <si>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</si>
  <si>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</si>
  <si>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</si>
  <si>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</si>
  <si>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</si>
  <si>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</si>
  <si>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</si>
  <si>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</si>
  <si>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</si>
  <si>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</si>
  <si>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</si>
  <si>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</si>
  <si>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</si>
  <si>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</si>
  <si>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</si>
  <si>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</si>
  <si>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</si>
  <si>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</si>
  <si>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</si>
  <si>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</si>
  <si>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</si>
  <si>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</si>
  <si>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</si>
  <si>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</si>
  <si>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</si>
  <si>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</si>
  <si>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</si>
  <si>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</si>
  <si>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</si>
  <si>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</si>
  <si>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</si>
  <si>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00000000000000000231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</si>
  <si>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</si>
  <si>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</si>
  <si>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</si>
  <si>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</si>
  <si>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</si>
  <si>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</si>
  <si>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</si>
  <si>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</si>
  <si>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</si>
  <si>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01.02.2013</t>
  </si>
  <si>
    <t>Начальник отдела финансов</t>
  </si>
  <si>
    <t>Главный бухгалтер</t>
  </si>
  <si>
    <t>Е.Н.Гусева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</si>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</sst>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21.421875" style="0" customWidth="1"/>
    <col min="4" max="4" width="12.00390625" style="0" customWidth="1"/>
    <col min="5" max="5" width="10.140625" style="0" customWidth="1"/>
    <col min="6" max="6" width="12.00390625" style="0" customWidth="1"/>
    <col min="7" max="7" width="12.7109375" style="0" customWidth="1"/>
    <col min="8" max="11" width="10.140625" style="0" customWidth="1"/>
  </cols>
  <sheetData>
    <row r="1" spans="1:11" ht="12.75">
      <c r="A1" s="7"/>
      <c r="B1" s="6"/>
      <c r="C1" s="6"/>
      <c r="D1" s="6"/>
      <c r="E1" s="12" t="s">
        <v>67</v>
      </c>
      <c r="F1" s="6"/>
      <c r="G1" s="6"/>
      <c r="H1" s="6"/>
      <c r="I1" s="11" t="s">
        <v>85</v>
      </c>
      <c r="J1" s="6"/>
      <c r="K1" s="6"/>
    </row>
    <row r="2" spans="1:11" ht="12.75">
      <c r="A2" s="7"/>
      <c r="B2" s="6"/>
      <c r="C2" s="6"/>
      <c r="D2" s="6"/>
      <c r="E2" s="13" t="s">
        <v>100</v>
      </c>
      <c r="F2" s="6"/>
      <c r="G2" s="6"/>
      <c r="H2" s="6"/>
      <c r="I2" s="11" t="s">
        <v>47</v>
      </c>
      <c r="J2" s="6"/>
      <c r="K2" s="6"/>
    </row>
    <row r="3" spans="1:11" ht="27.75" customHeight="1">
      <c r="A3" s="7"/>
      <c r="B3" s="6"/>
      <c r="C3" s="6"/>
      <c r="D3" s="6"/>
      <c r="E3" s="13" t="s">
        <v>105</v>
      </c>
      <c r="F3" s="6"/>
      <c r="G3" s="6"/>
      <c r="H3" s="6"/>
      <c r="I3" s="7" t="s">
        <v>75</v>
      </c>
      <c r="J3" s="6"/>
      <c r="K3" s="6"/>
    </row>
    <row r="4" spans="1:11" ht="72">
      <c r="A4" s="1" t="s">
        <v>19</v>
      </c>
      <c r="B4" s="1" t="s">
        <v>88</v>
      </c>
      <c r="C4" s="1" t="s">
        <v>59</v>
      </c>
      <c r="D4" s="1" t="s">
        <v>46</v>
      </c>
      <c r="E4" s="1" t="s">
        <v>30</v>
      </c>
      <c r="F4" s="1" t="s">
        <v>15</v>
      </c>
      <c r="G4" s="1" t="s">
        <v>32</v>
      </c>
      <c r="H4" s="1" t="s">
        <v>5</v>
      </c>
      <c r="I4" s="1" t="s">
        <v>73</v>
      </c>
      <c r="J4" s="1" t="s">
        <v>1</v>
      </c>
      <c r="K4" s="1" t="s">
        <v>14</v>
      </c>
    </row>
    <row r="5" spans="1:11" ht="12.75">
      <c r="A5" s="2" t="s">
        <v>62</v>
      </c>
      <c r="B5" s="3" t="s">
        <v>89</v>
      </c>
      <c r="C5" s="3" t="s">
        <v>95</v>
      </c>
      <c r="D5" s="4">
        <f>ROUND(554179719.59,2)</f>
        <v>554179719.59</v>
      </c>
      <c r="E5" s="4">
        <f>ROUND(36203485.79,2)</f>
        <v>36203485.79</v>
      </c>
      <c r="F5" s="4">
        <f>ROUND(462283344.59,2)</f>
        <v>462283344.59</v>
      </c>
      <c r="G5" s="4">
        <f>ROUND(128099860.79,2)</f>
        <v>128099860.79</v>
      </c>
      <c r="H5" s="4">
        <f>ROUND(16344455.08,2)</f>
        <v>16344455.08</v>
      </c>
      <c r="I5" s="4">
        <f>ROUND(3449790.19,2)</f>
        <v>3449790.19</v>
      </c>
      <c r="J5" s="4">
        <f>ROUND(14856635.35,2)</f>
        <v>14856635.35</v>
      </c>
      <c r="K5" s="4">
        <f>ROUND(4937609.92,2)</f>
        <v>4937609.92</v>
      </c>
    </row>
    <row r="6" spans="1:11" ht="12.75">
      <c r="A6" s="2" t="s">
        <v>13</v>
      </c>
      <c r="B6" s="3" t="s">
        <v>69</v>
      </c>
      <c r="C6" s="3" t="s">
        <v>7</v>
      </c>
      <c r="D6" s="4">
        <f>ROUND(458297854.39,2)</f>
        <v>458297854.39</v>
      </c>
      <c r="E6" s="4">
        <f>ROUND(36203485.79,2)</f>
        <v>36203485.79</v>
      </c>
      <c r="F6" s="4">
        <f>ROUND(380837381.18,2)</f>
        <v>380837381.18</v>
      </c>
      <c r="G6" s="4">
        <f>ROUND(113663959,2)</f>
        <v>113663959</v>
      </c>
      <c r="H6" s="4">
        <f>ROUND(12860499.47,2)</f>
        <v>12860499.47</v>
      </c>
      <c r="I6" s="4">
        <f>ROUND(3449790.19,2)</f>
        <v>3449790.19</v>
      </c>
      <c r="J6" s="4">
        <f>ROUND(12418193.07,2)</f>
        <v>12418193.07</v>
      </c>
      <c r="K6" s="4">
        <f>ROUND(3892096.59,2)</f>
        <v>3892096.59</v>
      </c>
    </row>
    <row r="7" spans="1:11" ht="18.75">
      <c r="A7" s="2" t="s">
        <v>72</v>
      </c>
      <c r="B7" s="3" t="s">
        <v>94</v>
      </c>
      <c r="C7" s="3" t="s">
        <v>41</v>
      </c>
      <c r="D7" s="4">
        <f>ROUND(343395967.58,2)</f>
        <v>343395967.58</v>
      </c>
      <c r="E7" s="4">
        <f aca="true" t="shared" si="0" ref="E7:E21">ROUND(0,2)</f>
        <v>0</v>
      </c>
      <c r="F7" s="4">
        <f>ROUND(279746783.58,2)</f>
        <v>279746783.58</v>
      </c>
      <c r="G7" s="4">
        <f>ROUND(63649184,2)</f>
        <v>63649184</v>
      </c>
      <c r="H7" s="4">
        <f>ROUND(5658262.53,2)</f>
        <v>5658262.53</v>
      </c>
      <c r="I7" s="4">
        <f aca="true" t="shared" si="1" ref="I7:I21">ROUND(0,2)</f>
        <v>0</v>
      </c>
      <c r="J7" s="4">
        <f>ROUND(4394909.71,2)</f>
        <v>4394909.71</v>
      </c>
      <c r="K7" s="4">
        <f>ROUND(1263352.82,2)</f>
        <v>1263352.82</v>
      </c>
    </row>
    <row r="8" spans="1:11" ht="12.75">
      <c r="A8" s="2" t="s">
        <v>6</v>
      </c>
      <c r="B8" s="3" t="s">
        <v>37</v>
      </c>
      <c r="C8" s="3" t="s">
        <v>21</v>
      </c>
      <c r="D8" s="4">
        <f>ROUND(263654747.58,2)</f>
        <v>263654747.58</v>
      </c>
      <c r="E8" s="4">
        <f t="shared" si="0"/>
        <v>0</v>
      </c>
      <c r="F8" s="4">
        <f>ROUND(214291873.58,2)</f>
        <v>214291873.58</v>
      </c>
      <c r="G8" s="4">
        <f>ROUND(49362874,2)</f>
        <v>49362874</v>
      </c>
      <c r="H8" s="4">
        <f>ROUND(5011477.91,2)</f>
        <v>5011477.91</v>
      </c>
      <c r="I8" s="4">
        <f t="shared" si="1"/>
        <v>0</v>
      </c>
      <c r="J8" s="4">
        <f>ROUND(4102582.16,2)</f>
        <v>4102582.16</v>
      </c>
      <c r="K8" s="4">
        <f>ROUND(908895.75,2)</f>
        <v>908895.75</v>
      </c>
    </row>
    <row r="9" spans="1:11" ht="12.75">
      <c r="A9" s="2" t="s">
        <v>50</v>
      </c>
      <c r="B9" s="3" t="s">
        <v>86</v>
      </c>
      <c r="C9" s="3" t="s">
        <v>27</v>
      </c>
      <c r="D9" s="4">
        <f>ROUND(815400,2)</f>
        <v>815400</v>
      </c>
      <c r="E9" s="4">
        <f t="shared" si="0"/>
        <v>0</v>
      </c>
      <c r="F9" s="4">
        <f>ROUND(771600,2)</f>
        <v>771600</v>
      </c>
      <c r="G9" s="4">
        <f>ROUND(43800,2)</f>
        <v>43800</v>
      </c>
      <c r="H9" s="4">
        <f>ROUND(34100,2)</f>
        <v>34100</v>
      </c>
      <c r="I9" s="4">
        <f t="shared" si="1"/>
        <v>0</v>
      </c>
      <c r="J9" s="4">
        <f>ROUND(34100,2)</f>
        <v>34100</v>
      </c>
      <c r="K9" s="4">
        <f>ROUND(0,2)</f>
        <v>0</v>
      </c>
    </row>
    <row r="10" spans="1:11" ht="12.75">
      <c r="A10" s="2" t="s">
        <v>23</v>
      </c>
      <c r="B10" s="3" t="s">
        <v>29</v>
      </c>
      <c r="C10" s="3" t="s">
        <v>83</v>
      </c>
      <c r="D10" s="4">
        <f>ROUND(78925820,2)</f>
        <v>78925820</v>
      </c>
      <c r="E10" s="4">
        <f t="shared" si="0"/>
        <v>0</v>
      </c>
      <c r="F10" s="4">
        <f>ROUND(64683310,2)</f>
        <v>64683310</v>
      </c>
      <c r="G10" s="4">
        <f>ROUND(14242510,2)</f>
        <v>14242510</v>
      </c>
      <c r="H10" s="4">
        <f>ROUND(612684.62,2)</f>
        <v>612684.62</v>
      </c>
      <c r="I10" s="4">
        <f t="shared" si="1"/>
        <v>0</v>
      </c>
      <c r="J10" s="4">
        <f>ROUND(258227.55,2)</f>
        <v>258227.55</v>
      </c>
      <c r="K10" s="4">
        <f>ROUND(354457.07,2)</f>
        <v>354457.07</v>
      </c>
    </row>
    <row r="11" spans="1:11" ht="12.75">
      <c r="A11" s="2" t="s">
        <v>68</v>
      </c>
      <c r="B11" s="3" t="s">
        <v>18</v>
      </c>
      <c r="C11" s="3" t="s">
        <v>34</v>
      </c>
      <c r="D11" s="4">
        <f>ROUND(85063886.81,2)</f>
        <v>85063886.81</v>
      </c>
      <c r="E11" s="4">
        <f t="shared" si="0"/>
        <v>0</v>
      </c>
      <c r="F11" s="4">
        <f>ROUND(39081711.81,2)</f>
        <v>39081711.81</v>
      </c>
      <c r="G11" s="4">
        <f>ROUND(45982175,2)</f>
        <v>45982175</v>
      </c>
      <c r="H11" s="4">
        <f>ROUND(6418920.54,2)</f>
        <v>6418920.54</v>
      </c>
      <c r="I11" s="4">
        <f t="shared" si="1"/>
        <v>0</v>
      </c>
      <c r="J11" s="4">
        <f>ROUND(3827949.52,2)</f>
        <v>3827949.52</v>
      </c>
      <c r="K11" s="4">
        <f>ROUND(2590971.02,2)</f>
        <v>2590971.02</v>
      </c>
    </row>
    <row r="12" spans="1:11" ht="12.75">
      <c r="A12" s="2" t="s">
        <v>25</v>
      </c>
      <c r="B12" s="3" t="s">
        <v>65</v>
      </c>
      <c r="C12" s="3" t="s">
        <v>61</v>
      </c>
      <c r="D12" s="4">
        <f>ROUND(5253011.34,2)</f>
        <v>5253011.34</v>
      </c>
      <c r="E12" s="4">
        <f t="shared" si="0"/>
        <v>0</v>
      </c>
      <c r="F12" s="4">
        <f>ROUND(3808211.34,2)</f>
        <v>3808211.34</v>
      </c>
      <c r="G12" s="4">
        <f>ROUND(1444800,2)</f>
        <v>1444800</v>
      </c>
      <c r="H12" s="4">
        <f>ROUND(392916.56,2)</f>
        <v>392916.56</v>
      </c>
      <c r="I12" s="4">
        <f t="shared" si="1"/>
        <v>0</v>
      </c>
      <c r="J12" s="4">
        <f>ROUND(259999.44,2)</f>
        <v>259999.44</v>
      </c>
      <c r="K12" s="4">
        <f>ROUND(132917.12,2)</f>
        <v>132917.12</v>
      </c>
    </row>
    <row r="13" spans="1:11" ht="12.75">
      <c r="A13" s="2" t="s">
        <v>66</v>
      </c>
      <c r="B13" s="3" t="s">
        <v>11</v>
      </c>
      <c r="C13" s="3" t="s">
        <v>42</v>
      </c>
      <c r="D13" s="4">
        <f>ROUND(670800,2)</f>
        <v>670800</v>
      </c>
      <c r="E13" s="4">
        <f t="shared" si="0"/>
        <v>0</v>
      </c>
      <c r="F13" s="4">
        <f>ROUND(136600,2)</f>
        <v>136600</v>
      </c>
      <c r="G13" s="4">
        <f>ROUND(534200,2)</f>
        <v>534200</v>
      </c>
      <c r="H13" s="4">
        <f>ROUND(21734.6,2)</f>
        <v>21734.6</v>
      </c>
      <c r="I13" s="4">
        <f t="shared" si="1"/>
        <v>0</v>
      </c>
      <c r="J13" s="4">
        <f>ROUND(2215.99,2)</f>
        <v>2215.99</v>
      </c>
      <c r="K13" s="4">
        <f>ROUND(19518.61,2)</f>
        <v>19518.61</v>
      </c>
    </row>
    <row r="14" spans="1:11" ht="12.75">
      <c r="A14" s="2" t="s">
        <v>0</v>
      </c>
      <c r="B14" s="3" t="s">
        <v>53</v>
      </c>
      <c r="C14" s="3" t="s">
        <v>82</v>
      </c>
      <c r="D14" s="4">
        <f>ROUND(31569806,2)</f>
        <v>31569806</v>
      </c>
      <c r="E14" s="4">
        <f t="shared" si="0"/>
        <v>0</v>
      </c>
      <c r="F14" s="4">
        <f>ROUND(18084800,2)</f>
        <v>18084800</v>
      </c>
      <c r="G14" s="4">
        <f>ROUND(13485006,2)</f>
        <v>13485006</v>
      </c>
      <c r="H14" s="4">
        <f>ROUND(3364950.83,2)</f>
        <v>3364950.83</v>
      </c>
      <c r="I14" s="4">
        <f t="shared" si="1"/>
        <v>0</v>
      </c>
      <c r="J14" s="4">
        <f>ROUND(2533743.22,2)</f>
        <v>2533743.22</v>
      </c>
      <c r="K14" s="4">
        <f>ROUND(831207.61,2)</f>
        <v>831207.61</v>
      </c>
    </row>
    <row r="15" spans="1:11" ht="18.75">
      <c r="A15" s="2" t="s">
        <v>58</v>
      </c>
      <c r="B15" s="3" t="s">
        <v>16</v>
      </c>
      <c r="C15" s="3" t="s">
        <v>52</v>
      </c>
      <c r="D15" s="4">
        <f>ROUND(20000,2)</f>
        <v>20000</v>
      </c>
      <c r="E15" s="4">
        <f t="shared" si="0"/>
        <v>0</v>
      </c>
      <c r="F15" s="4">
        <f>ROUND(0,2)</f>
        <v>0</v>
      </c>
      <c r="G15" s="4">
        <f>ROUND(20000,2)</f>
        <v>20000</v>
      </c>
      <c r="H15" s="4">
        <f>ROUND(0,2)</f>
        <v>0</v>
      </c>
      <c r="I15" s="4">
        <f t="shared" si="1"/>
        <v>0</v>
      </c>
      <c r="J15" s="4">
        <f>ROUND(0,2)</f>
        <v>0</v>
      </c>
      <c r="K15" s="4">
        <f>ROUND(0,2)</f>
        <v>0</v>
      </c>
    </row>
    <row r="16" spans="1:11" ht="18.75">
      <c r="A16" s="2" t="s">
        <v>17</v>
      </c>
      <c r="B16" s="3" t="s">
        <v>76</v>
      </c>
      <c r="C16" s="3" t="s">
        <v>87</v>
      </c>
      <c r="D16" s="4">
        <f>ROUND(26343475,2)</f>
        <v>26343475</v>
      </c>
      <c r="E16" s="4">
        <f t="shared" si="0"/>
        <v>0</v>
      </c>
      <c r="F16" s="4">
        <f>ROUND(4320900,2)</f>
        <v>4320900</v>
      </c>
      <c r="G16" s="4">
        <f>ROUND(22022575,2)</f>
        <v>22022575</v>
      </c>
      <c r="H16" s="4">
        <f>ROUND(1116355.05,2)</f>
        <v>1116355.05</v>
      </c>
      <c r="I16" s="4">
        <f t="shared" si="1"/>
        <v>0</v>
      </c>
      <c r="J16" s="4">
        <f>ROUND(611853.03,2)</f>
        <v>611853.03</v>
      </c>
      <c r="K16" s="4">
        <f>ROUND(504502.02,2)</f>
        <v>504502.02</v>
      </c>
    </row>
    <row r="17" spans="1:11" ht="12.75">
      <c r="A17" s="2" t="s">
        <v>74</v>
      </c>
      <c r="B17" s="3" t="s">
        <v>2</v>
      </c>
      <c r="C17" s="3" t="s">
        <v>80</v>
      </c>
      <c r="D17" s="4">
        <f>ROUND(21206794.47,2)</f>
        <v>21206794.47</v>
      </c>
      <c r="E17" s="4">
        <f t="shared" si="0"/>
        <v>0</v>
      </c>
      <c r="F17" s="4">
        <f>ROUND(12731200.47,2)</f>
        <v>12731200.47</v>
      </c>
      <c r="G17" s="4">
        <f>ROUND(8475594,2)</f>
        <v>8475594</v>
      </c>
      <c r="H17" s="4">
        <f>ROUND(1522963.5,2)</f>
        <v>1522963.5</v>
      </c>
      <c r="I17" s="4">
        <f t="shared" si="1"/>
        <v>0</v>
      </c>
      <c r="J17" s="4">
        <f>ROUND(420137.84,2)</f>
        <v>420137.84</v>
      </c>
      <c r="K17" s="4">
        <f>ROUND(1102825.66,2)</f>
        <v>1102825.66</v>
      </c>
    </row>
    <row r="18" spans="1:11" ht="18.75">
      <c r="A18" s="2" t="s">
        <v>9</v>
      </c>
      <c r="B18" s="3" t="s">
        <v>43</v>
      </c>
      <c r="C18" s="3" t="s">
        <v>55</v>
      </c>
      <c r="D18" s="4">
        <f>ROUND(510000,2)</f>
        <v>510000</v>
      </c>
      <c r="E18" s="4">
        <f t="shared" si="0"/>
        <v>0</v>
      </c>
      <c r="F18" s="4">
        <f>ROUND(500000,2)</f>
        <v>500000</v>
      </c>
      <c r="G18" s="4">
        <f>ROUND(10000,2)</f>
        <v>10000</v>
      </c>
      <c r="H18" s="4">
        <f>ROUND(0,2)</f>
        <v>0</v>
      </c>
      <c r="I18" s="4">
        <f t="shared" si="1"/>
        <v>0</v>
      </c>
      <c r="J18" s="4">
        <f>ROUND(0,2)</f>
        <v>0</v>
      </c>
      <c r="K18" s="4">
        <f>ROUND(0,2)</f>
        <v>0</v>
      </c>
    </row>
    <row r="19" spans="1:11" ht="18.75">
      <c r="A19" s="2" t="s">
        <v>57</v>
      </c>
      <c r="B19" s="3" t="s">
        <v>90</v>
      </c>
      <c r="C19" s="3" t="s">
        <v>3</v>
      </c>
      <c r="D19" s="4">
        <f>ROUND(510000,2)</f>
        <v>510000</v>
      </c>
      <c r="E19" s="4">
        <f t="shared" si="0"/>
        <v>0</v>
      </c>
      <c r="F19" s="4">
        <f>ROUND(500000,2)</f>
        <v>500000</v>
      </c>
      <c r="G19" s="4">
        <f>ROUND(10000,2)</f>
        <v>10000</v>
      </c>
      <c r="H19" s="4">
        <f>ROUND(0,2)</f>
        <v>0</v>
      </c>
      <c r="I19" s="4">
        <f t="shared" si="1"/>
        <v>0</v>
      </c>
      <c r="J19" s="4">
        <f>ROUND(0,2)</f>
        <v>0</v>
      </c>
      <c r="K19" s="4">
        <f>ROUND(0,2)</f>
        <v>0</v>
      </c>
    </row>
    <row r="20" spans="1:11" ht="18.75">
      <c r="A20" s="2" t="s">
        <v>63</v>
      </c>
      <c r="B20" s="3" t="s">
        <v>70</v>
      </c>
      <c r="C20" s="3" t="s">
        <v>44</v>
      </c>
      <c r="D20" s="4">
        <f>ROUND(1100000,2)</f>
        <v>1100000</v>
      </c>
      <c r="E20" s="4">
        <f t="shared" si="0"/>
        <v>0</v>
      </c>
      <c r="F20" s="4">
        <f>ROUND(1000000,2)</f>
        <v>1000000</v>
      </c>
      <c r="G20" s="4">
        <f>ROUND(100000,2)</f>
        <v>100000</v>
      </c>
      <c r="H20" s="4">
        <f>ROUND(81900,2)</f>
        <v>81900</v>
      </c>
      <c r="I20" s="4">
        <f t="shared" si="1"/>
        <v>0</v>
      </c>
      <c r="J20" s="4">
        <f>ROUND(81900,2)</f>
        <v>81900</v>
      </c>
      <c r="K20" s="4">
        <f>ROUND(0,2)</f>
        <v>0</v>
      </c>
    </row>
    <row r="21" spans="1:11" ht="36.75">
      <c r="A21" s="2" t="s">
        <v>64</v>
      </c>
      <c r="B21" s="3" t="s">
        <v>60</v>
      </c>
      <c r="C21" s="3" t="s">
        <v>45</v>
      </c>
      <c r="D21" s="4">
        <f>ROUND(1100000,2)</f>
        <v>1100000</v>
      </c>
      <c r="E21" s="4">
        <f t="shared" si="0"/>
        <v>0</v>
      </c>
      <c r="F21" s="4">
        <f>ROUND(1000000,2)</f>
        <v>1000000</v>
      </c>
      <c r="G21" s="4">
        <f>ROUND(100000,2)</f>
        <v>100000</v>
      </c>
      <c r="H21" s="4">
        <f>ROUND(81900,2)</f>
        <v>81900</v>
      </c>
      <c r="I21" s="4">
        <f t="shared" si="1"/>
        <v>0</v>
      </c>
      <c r="J21" s="4">
        <f>ROUND(81900,2)</f>
        <v>81900</v>
      </c>
      <c r="K21" s="4">
        <f>ROUND(0,2)</f>
        <v>0</v>
      </c>
    </row>
    <row r="22" spans="1:11" ht="18.75">
      <c r="A22" s="2" t="s">
        <v>78</v>
      </c>
      <c r="B22" s="3" t="s">
        <v>97</v>
      </c>
      <c r="C22" s="3" t="s">
        <v>54</v>
      </c>
      <c r="D22" s="4">
        <f>ROUND(0,2)</f>
        <v>0</v>
      </c>
      <c r="E22" s="4">
        <f>ROUND(36203485.79,2)</f>
        <v>36203485.79</v>
      </c>
      <c r="F22" s="4">
        <f>ROUND(36203485.79,2)</f>
        <v>36203485.79</v>
      </c>
      <c r="G22" s="4">
        <f>ROUND(0,2)</f>
        <v>0</v>
      </c>
      <c r="H22" s="4">
        <f>ROUND(0,2)</f>
        <v>0</v>
      </c>
      <c r="I22" s="4">
        <f>ROUND(3449790.19,2)</f>
        <v>3449790.19</v>
      </c>
      <c r="J22" s="4">
        <f>ROUND(3449790.19,2)</f>
        <v>3449790.19</v>
      </c>
      <c r="K22" s="4">
        <f>ROUND(0,2)</f>
        <v>0</v>
      </c>
    </row>
    <row r="23" spans="1:11" ht="27.75">
      <c r="A23" s="2" t="s">
        <v>33</v>
      </c>
      <c r="B23" s="3" t="s">
        <v>36</v>
      </c>
      <c r="C23" s="3" t="s">
        <v>99</v>
      </c>
      <c r="D23" s="4">
        <f>ROUND(0,2)</f>
        <v>0</v>
      </c>
      <c r="E23" s="4">
        <f>ROUND(36203485.79,2)</f>
        <v>36203485.79</v>
      </c>
      <c r="F23" s="4">
        <f>ROUND(36203485.79,2)</f>
        <v>36203485.79</v>
      </c>
      <c r="G23" s="4">
        <f>ROUND(0,2)</f>
        <v>0</v>
      </c>
      <c r="H23" s="4">
        <f>ROUND(0,2)</f>
        <v>0</v>
      </c>
      <c r="I23" s="4">
        <f>ROUND(3449790.19,2)</f>
        <v>3449790.19</v>
      </c>
      <c r="J23" s="4">
        <f>ROUND(3449790.19,2)</f>
        <v>3449790.19</v>
      </c>
      <c r="K23" s="4">
        <f>ROUND(0,2)</f>
        <v>0</v>
      </c>
    </row>
    <row r="24" spans="1:11" ht="12.75">
      <c r="A24" s="2" t="s">
        <v>84</v>
      </c>
      <c r="B24" s="3" t="s">
        <v>20</v>
      </c>
      <c r="C24" s="3" t="s">
        <v>26</v>
      </c>
      <c r="D24" s="4">
        <f>ROUND(22546500,2)</f>
        <v>22546500</v>
      </c>
      <c r="E24" s="4">
        <f aca="true" t="shared" si="2" ref="E24:E30">ROUND(0,2)</f>
        <v>0</v>
      </c>
      <c r="F24" s="4">
        <f>ROUND(21483700,2)</f>
        <v>21483700</v>
      </c>
      <c r="G24" s="4">
        <f>ROUND(1062800,2)</f>
        <v>1062800</v>
      </c>
      <c r="H24" s="4">
        <f>ROUND(675337.9,2)</f>
        <v>675337.9</v>
      </c>
      <c r="I24" s="4">
        <f aca="true" t="shared" si="3" ref="I24:I30">ROUND(0,2)</f>
        <v>0</v>
      </c>
      <c r="J24" s="4">
        <f>ROUND(661005,2)</f>
        <v>661005</v>
      </c>
      <c r="K24" s="4">
        <f>ROUND(14332.9,2)</f>
        <v>14332.9</v>
      </c>
    </row>
    <row r="25" spans="1:11" ht="18.75">
      <c r="A25" s="2" t="s">
        <v>96</v>
      </c>
      <c r="B25" s="3" t="s">
        <v>8</v>
      </c>
      <c r="C25" s="3" t="s">
        <v>10</v>
      </c>
      <c r="D25" s="4">
        <f>ROUND(16133700,2)</f>
        <v>16133700</v>
      </c>
      <c r="E25" s="4">
        <f t="shared" si="2"/>
        <v>0</v>
      </c>
      <c r="F25" s="4">
        <f>ROUND(15983700,2)</f>
        <v>15983700</v>
      </c>
      <c r="G25" s="4">
        <f>ROUND(150000,2)</f>
        <v>150000</v>
      </c>
      <c r="H25" s="4">
        <f>ROUND(661005,2)</f>
        <v>661005</v>
      </c>
      <c r="I25" s="4">
        <f t="shared" si="3"/>
        <v>0</v>
      </c>
      <c r="J25" s="4">
        <f>ROUND(661005,2)</f>
        <v>661005</v>
      </c>
      <c r="K25" s="4">
        <f>ROUND(0,2)</f>
        <v>0</v>
      </c>
    </row>
    <row r="26" spans="1:11" ht="36.75">
      <c r="A26" s="2" t="s">
        <v>35</v>
      </c>
      <c r="B26" s="3" t="s">
        <v>56</v>
      </c>
      <c r="C26" s="3" t="s">
        <v>4</v>
      </c>
      <c r="D26" s="4">
        <f>ROUND(6412800,2)</f>
        <v>6412800</v>
      </c>
      <c r="E26" s="4">
        <f t="shared" si="2"/>
        <v>0</v>
      </c>
      <c r="F26" s="4">
        <f>ROUND(5500000,2)</f>
        <v>5500000</v>
      </c>
      <c r="G26" s="4">
        <f>ROUND(912800,2)</f>
        <v>912800</v>
      </c>
      <c r="H26" s="4">
        <f>ROUND(14332.9,2)</f>
        <v>14332.9</v>
      </c>
      <c r="I26" s="4">
        <f t="shared" si="3"/>
        <v>0</v>
      </c>
      <c r="J26" s="4">
        <f>ROUND(0,2)</f>
        <v>0</v>
      </c>
      <c r="K26" s="4">
        <f>ROUND(14332.9,2)</f>
        <v>14332.9</v>
      </c>
    </row>
    <row r="27" spans="1:11" ht="12.75">
      <c r="A27" s="2" t="s">
        <v>93</v>
      </c>
      <c r="B27" s="3" t="s">
        <v>98</v>
      </c>
      <c r="C27" s="3" t="s">
        <v>92</v>
      </c>
      <c r="D27" s="4">
        <f>ROUND(5681500,2)</f>
        <v>5681500</v>
      </c>
      <c r="E27" s="4">
        <f t="shared" si="2"/>
        <v>0</v>
      </c>
      <c r="F27" s="4">
        <f>ROUND(2821700,2)</f>
        <v>2821700</v>
      </c>
      <c r="G27" s="4">
        <f>ROUND(2859800,2)</f>
        <v>2859800</v>
      </c>
      <c r="H27" s="4">
        <f>ROUND(26078.5,2)</f>
        <v>26078.5</v>
      </c>
      <c r="I27" s="4">
        <f t="shared" si="3"/>
        <v>0</v>
      </c>
      <c r="J27" s="4">
        <f>ROUND(2638.65,2)</f>
        <v>2638.65</v>
      </c>
      <c r="K27" s="4">
        <f>ROUND(23439.85,2)</f>
        <v>23439.85</v>
      </c>
    </row>
    <row r="28" spans="1:11" ht="18.75">
      <c r="A28" s="2" t="s">
        <v>38</v>
      </c>
      <c r="B28" s="3" t="s">
        <v>51</v>
      </c>
      <c r="C28" s="3" t="s">
        <v>77</v>
      </c>
      <c r="D28" s="4">
        <f>ROUND(95881865.2,2)</f>
        <v>95881865.2</v>
      </c>
      <c r="E28" s="4">
        <f t="shared" si="2"/>
        <v>0</v>
      </c>
      <c r="F28" s="4">
        <f>ROUND(81445963.41,2)</f>
        <v>81445963.41</v>
      </c>
      <c r="G28" s="4">
        <f>ROUND(14435901.79,2)</f>
        <v>14435901.79</v>
      </c>
      <c r="H28" s="4">
        <f>ROUND(3483955.61,2)</f>
        <v>3483955.61</v>
      </c>
      <c r="I28" s="4">
        <f t="shared" si="3"/>
        <v>0</v>
      </c>
      <c r="J28" s="4">
        <f>ROUND(2438442.28,2)</f>
        <v>2438442.28</v>
      </c>
      <c r="K28" s="4">
        <f>ROUND(1045513.33,2)</f>
        <v>1045513.33</v>
      </c>
    </row>
    <row r="29" spans="1:11" ht="18.75">
      <c r="A29" s="2" t="s">
        <v>49</v>
      </c>
      <c r="B29" s="3" t="s">
        <v>79</v>
      </c>
      <c r="C29" s="3" t="s">
        <v>91</v>
      </c>
      <c r="D29" s="4">
        <f>ROUND(62028939.17,2)</f>
        <v>62028939.17</v>
      </c>
      <c r="E29" s="4">
        <f t="shared" si="2"/>
        <v>0</v>
      </c>
      <c r="F29" s="4">
        <f>ROUND(58964553.38,2)</f>
        <v>58964553.38</v>
      </c>
      <c r="G29" s="4">
        <f>ROUND(3064385.79,2)</f>
        <v>3064385.79</v>
      </c>
      <c r="H29" s="4">
        <f>ROUND(1429019.38,2)</f>
        <v>1429019.38</v>
      </c>
      <c r="I29" s="4">
        <f t="shared" si="3"/>
        <v>0</v>
      </c>
      <c r="J29" s="4">
        <f>ROUND(1071844.38,2)</f>
        <v>1071844.38</v>
      </c>
      <c r="K29" s="4">
        <f>ROUND(357175,2)</f>
        <v>357175</v>
      </c>
    </row>
    <row r="30" spans="1:11" ht="18.75">
      <c r="A30" s="2" t="s">
        <v>22</v>
      </c>
      <c r="B30" s="3" t="s">
        <v>48</v>
      </c>
      <c r="C30" s="3" t="s">
        <v>71</v>
      </c>
      <c r="D30" s="4">
        <f>ROUND(33852926.03,2)</f>
        <v>33852926.03</v>
      </c>
      <c r="E30" s="4">
        <f t="shared" si="2"/>
        <v>0</v>
      </c>
      <c r="F30" s="4">
        <f>ROUND(22481410.03,2)</f>
        <v>22481410.03</v>
      </c>
      <c r="G30" s="4">
        <f>ROUND(11371516,2)</f>
        <v>11371516</v>
      </c>
      <c r="H30" s="4">
        <f>ROUND(2054936.23,2)</f>
        <v>2054936.23</v>
      </c>
      <c r="I30" s="4">
        <f t="shared" si="3"/>
        <v>0</v>
      </c>
      <c r="J30" s="4">
        <f>ROUND(1366597.9,2)</f>
        <v>1366597.9</v>
      </c>
      <c r="K30" s="4">
        <f>ROUND(688338.33,2)</f>
        <v>688338.33</v>
      </c>
    </row>
    <row r="31" spans="1:11" ht="12.75">
      <c r="A31" s="2" t="s">
        <v>81</v>
      </c>
      <c r="B31" s="3" t="s">
        <v>31</v>
      </c>
      <c r="C31" s="3" t="s">
        <v>12</v>
      </c>
      <c r="D31" s="4">
        <f>ROUND(554179719.59,2)</f>
        <v>554179719.59</v>
      </c>
      <c r="E31" s="4">
        <f>ROUND(36203485.79,2)</f>
        <v>36203485.79</v>
      </c>
      <c r="F31" s="4">
        <f>ROUND(462283344.59,2)</f>
        <v>462283344.59</v>
      </c>
      <c r="G31" s="4">
        <f>ROUND(128099860.79,2)</f>
        <v>128099860.79</v>
      </c>
      <c r="H31" s="4">
        <f>ROUND(16344455.08,2)</f>
        <v>16344455.08</v>
      </c>
      <c r="I31" s="4">
        <f>ROUND(3449790.19,2)</f>
        <v>3449790.19</v>
      </c>
      <c r="J31" s="4">
        <f>ROUND(14856635.35,2)</f>
        <v>14856635.35</v>
      </c>
      <c r="K31" s="4">
        <f>ROUND(4937609.92,2)</f>
        <v>4937609.92</v>
      </c>
    </row>
    <row r="32" spans="1:11" ht="27.75">
      <c r="A32" s="2" t="s">
        <v>40</v>
      </c>
      <c r="B32" s="3" t="s">
        <v>28</v>
      </c>
      <c r="C32" s="3" t="s">
        <v>24</v>
      </c>
      <c r="D32" s="4">
        <f>ROUND(-54458519.59,2)</f>
        <v>-54458519.59</v>
      </c>
      <c r="E32" s="4">
        <f>ROUND(0,2)</f>
        <v>0</v>
      </c>
      <c r="F32" s="4">
        <f>ROUND(-53423044.59,2)</f>
        <v>-53423044.59</v>
      </c>
      <c r="G32" s="4">
        <f>ROUND(-1035475,2)</f>
        <v>-1035475</v>
      </c>
      <c r="H32" s="4">
        <f>ROUND(17659062.66,2)</f>
        <v>17659062.66</v>
      </c>
      <c r="I32" s="4">
        <f>ROUND(0,2)</f>
        <v>0</v>
      </c>
      <c r="J32" s="4">
        <f>ROUND(10108281.49,2)</f>
        <v>10108281.49</v>
      </c>
      <c r="K32" s="4">
        <f>ROUND(7550781.17,2)</f>
        <v>7550781.17</v>
      </c>
    </row>
    <row r="33" spans="1:11" ht="12.75">
      <c r="A33" s="7" t="s">
        <v>75</v>
      </c>
      <c r="B33" s="6"/>
      <c r="C33" s="6"/>
      <c r="D33" s="6"/>
      <c r="E33" s="7" t="s">
        <v>75</v>
      </c>
      <c r="F33" s="6"/>
      <c r="G33" s="6"/>
      <c r="H33" s="6"/>
      <c r="I33" s="7" t="s">
        <v>75</v>
      </c>
      <c r="J33" s="6"/>
      <c r="K33" s="6"/>
    </row>
    <row r="34" spans="1:11" ht="12.75">
      <c r="A34" s="8" t="s">
        <v>101</v>
      </c>
      <c r="B34" s="6"/>
      <c r="C34" s="6"/>
      <c r="D34" s="6"/>
      <c r="E34" s="10" t="s">
        <v>39</v>
      </c>
      <c r="F34" s="6"/>
      <c r="G34" s="6"/>
      <c r="H34" s="6"/>
      <c r="I34" s="5" t="s">
        <v>103</v>
      </c>
      <c r="J34" s="6"/>
      <c r="K34" s="6"/>
    </row>
    <row r="35" spans="1:11" ht="12.75">
      <c r="A35" s="9" t="s">
        <v>75</v>
      </c>
      <c r="B35" s="6"/>
      <c r="C35" s="6"/>
      <c r="D35" s="6"/>
      <c r="E35" s="9" t="s">
        <v>75</v>
      </c>
      <c r="F35" s="6"/>
      <c r="G35" s="6"/>
      <c r="H35" s="6"/>
      <c r="I35" s="7" t="s">
        <v>75</v>
      </c>
      <c r="J35" s="6"/>
      <c r="K35" s="6"/>
    </row>
    <row r="36" spans="1:11" ht="12.75">
      <c r="A36" s="8" t="s">
        <v>102</v>
      </c>
      <c r="B36" s="6"/>
      <c r="C36" s="6"/>
      <c r="D36" s="6"/>
      <c r="E36" s="10" t="s">
        <v>39</v>
      </c>
      <c r="F36" s="6"/>
      <c r="G36" s="6"/>
      <c r="H36" s="6"/>
      <c r="I36" s="5" t="s">
        <v>104</v>
      </c>
      <c r="J36" s="6"/>
      <c r="K36" s="6"/>
    </row>
  </sheetData>
  <mergeCells count="21">
    <mergeCell ref="E3:H3"/>
    <mergeCell ref="I1:K1"/>
    <mergeCell ref="I2:K2"/>
    <mergeCell ref="I3:K3"/>
    <mergeCell ref="A33:D33"/>
    <mergeCell ref="I33:K33"/>
    <mergeCell ref="A1:D1"/>
    <mergeCell ref="A2:D2"/>
    <mergeCell ref="A3:D3"/>
    <mergeCell ref="E1:H1"/>
    <mergeCell ref="E2:H2"/>
    <mergeCell ref="E33:H33"/>
    <mergeCell ref="E34:H34"/>
    <mergeCell ref="E35:H35"/>
    <mergeCell ref="E36:H36"/>
    <mergeCell ref="I34:K34"/>
    <mergeCell ref="I35:K35"/>
    <mergeCell ref="I36:K36"/>
    <mergeCell ref="A34:D34"/>
    <mergeCell ref="A35:D35"/>
    <mergeCell ref="A36:D36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2013-02-25T05:51:47Z</cp:lastPrinted>
  <dcterms:created xsi:type="dcterms:W3CDTF">2013-02-25T05:52:02Z</dcterms:created>
  <dcterms:modified xsi:type="dcterms:W3CDTF">2013-03-15T06:32:44Z</dcterms:modified>
  <cp:category/>
  <cp:version/>
  <cp:contentType/>
  <cp:contentStatus/>
</cp:coreProperties>
</file>