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<sst xmlns="http://schemas.openxmlformats.org/spreadsheetml/2006/main" count="129" uniqueCount="125">
  <si>
    <t>Дотации на выравнивание бюджетной обеспеченности</t>
  </si>
  <si>
    <t>000  1  06  06000  00  0000  110</t>
  </si>
  <si>
    <t>Иные межбюджетные трансферты</t>
  </si>
  <si>
    <t>Единый сельскохозяйственный налог</t>
  </si>
  <si>
    <t>1,53</t>
  </si>
  <si>
    <t>1,13</t>
  </si>
  <si>
    <t>000  1  13  01995  10  0000  130</t>
  </si>
  <si>
    <t>ДОХОДЫ ОТ ПРОДАЖИ МАТЕРИАЛЬНЫХ И НЕМАТЕРИАЛЬНЫХ АКТИВОВ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</si>
  <si>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</si>
  <si>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</si>
  <si>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000  1  17  05000  00  0000  180</t>
  </si>
  <si>
    <t>ГОСУДАРСТВЕННАЯ ПОШЛИНА</t>
  </si>
  <si>
    <t>000  2  02  01001  00  0000  151</t>
  </si>
  <si>
    <t>1,57</t>
  </si>
  <si>
    <t>000  1  00  00000  00  0000  000</t>
  </si>
  <si>
    <t>1,59</t>
  </si>
  <si>
    <t>000  1  01  02000  01  0000  110</t>
  </si>
  <si>
    <t>000  2  02  02000  00  0000  151</t>
  </si>
  <si>
    <t>Доходы от продажи земельных участков, находящихся в госуд. и муницип. собственности (за исключ.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</si>
  <si>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субсидии)</t>
  </si>
  <si>
    <t>000  2  02  04000  00  0000  151</t>
  </si>
  <si>
    <t>1,15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</si>
  <si>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</si>
  <si>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</si>
  <si>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1,55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</si>
  <si>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</si>
  <si>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000  2  02  00000  00  0000  000</t>
  </si>
  <si>
    <t>Налог на имущество физических лиц</t>
  </si>
  <si>
    <t>000  1  08  00000  00  0000  000</t>
  </si>
  <si>
    <t>000  1  06  06010  00  0000  110</t>
  </si>
  <si>
    <t>000  1  05  02000  02  0000  110</t>
  </si>
  <si>
    <t>000  1  06  01000  00  0000  110</t>
  </si>
  <si>
    <t>БЕЗВОЗМЕЗДНЫЕ ПОСТУПЛЕНИЯ ОТ ДРУГИХ БЮДЖЕТОВ БЮДЖЕТНОЙ СИСТЕМЫ РФ</t>
  </si>
  <si>
    <t>ЗАДОЛЖЕННОСТЬ И ПЕРЕРАСЧЕТЫ ПО ОТМЕНЕННЫМ НАЛОГАМ, СБОРАМ И ИНЫМ ОБЯЗАТЕЛЬНЫМ ПЛАТЕЖАМ</t>
  </si>
  <si>
    <t>000  8  90  00000  00  0000  000</t>
  </si>
  <si>
    <t>000  2  07  00000  00  0000  180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</si>
  <si>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</si>
  <si>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1,4</t>
  </si>
  <si>
    <t>Налог на доходы физических лиц с доходов, полученных физическими лицами,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</si>
  <si>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реализации имущества, находящегося в госуд. и муниц. собственности (за исключ. имущества бюджетных и автономных учреждений, а также имущества госуд. и муницип. унитарных предприятий, в т.ч. казенных)</t>
  </si>
  <si>
    <t>1,62</t>
  </si>
  <si>
    <t>000  1  14  02000  00  0000  000</t>
  </si>
  <si>
    <t>Итого по поселениям</t>
  </si>
  <si>
    <t>1,47</t>
  </si>
  <si>
    <t>Единый налог на вмененный доход для отдельных видов деятельности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</si>
  <si>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</si>
  <si>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000  1  14  06020  00  0000  430</t>
  </si>
  <si>
    <t>000  1  01  02010  01  0000  110</t>
  </si>
  <si>
    <t>Доходы бюджета - ИТОГО</t>
  </si>
  <si>
    <t>1,2</t>
  </si>
  <si>
    <t>000  1  11  05030  00  0000  120</t>
  </si>
  <si>
    <t>2  2 Кассовый план на ОП</t>
  </si>
  <si>
    <t>1  1 Кассовый план на год</t>
  </si>
  <si>
    <t>Краткий месячный отчет по поселениям</t>
  </si>
  <si>
    <t>БЕЗВОЗМЕЗДНЫЕ ПОСТУПЛЕНИЯ</t>
  </si>
  <si>
    <t>1,45</t>
  </si>
  <si>
    <t>000  2  02  03000  00  0000  151</t>
  </si>
  <si>
    <t>1,8</t>
  </si>
  <si>
    <t>1,6</t>
  </si>
  <si>
    <t>Всего доходов</t>
  </si>
  <si>
    <t>Налог на доходы физических лиц</t>
  </si>
  <si>
    <t>1,16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</si>
  <si>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</si>
  <si>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000  2  02  01000  00  0000  151</t>
  </si>
  <si>
    <t>1,58</t>
  </si>
  <si>
    <t>1,56</t>
  </si>
  <si>
    <t>Невыясненные поступления</t>
  </si>
  <si>
    <t>1,12</t>
  </si>
  <si>
    <t>000  1  17  00000  00  0000  000</t>
  </si>
  <si>
    <t>1,52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</si>
  <si>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</si>
  <si>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</si>
  <si>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</si>
  <si>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1,37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</si>
  <si>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</si>
  <si>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000  1  11  05010  00  0000  120</t>
  </si>
  <si>
    <t>1,14</t>
  </si>
  <si>
    <t>000  1  14  06000  00  0000  430</t>
  </si>
  <si>
    <t>000  1  01  02030  01  0000  110</t>
  </si>
  <si>
    <t>000  1  14  00000  00  0000  000</t>
  </si>
  <si>
    <t>1,31</t>
  </si>
  <si>
    <t>Дотации бюджетам субъектов Российской Федерации и муниципальных образований</t>
  </si>
  <si>
    <t>000  8  50  00000  00  0000  000</t>
  </si>
  <si>
    <t>3  3 Исполнено</t>
  </si>
  <si>
    <t xml:space="preserve"> </t>
  </si>
  <si>
    <t>1,10</t>
  </si>
  <si>
    <t>1,63</t>
  </si>
  <si>
    <t>000  1  06  06020  00  0000  110</t>
  </si>
  <si>
    <t>1,5</t>
  </si>
  <si>
    <t>1,46</t>
  </si>
  <si>
    <t>1,42</t>
  </si>
  <si>
    <t>ДОХОДЫ ОТ ИСПОЛЬЗОВАНИЯ ИМУЩЕСТВА, НАХОДЯЩЕГОСЯ В ГОСУДАРСТВЕННОЙ И МУНИЦИПАЛЬНОЙ СОБСТВЕННОСТИ</t>
  </si>
  <si>
    <t>1,29</t>
  </si>
  <si>
    <t>Прочие неналоговые доходы</t>
  </si>
  <si>
    <t>ПРОЧИЕ БЕЗВОЗМЕЗДНЫЕ ПОСТУПЛЕНИЯ</t>
  </si>
  <si>
    <t>000  2  00  00000  00  0000  000</t>
  </si>
  <si>
    <t>1,69</t>
  </si>
  <si>
    <t>1,1</t>
  </si>
  <si>
    <t>1,44</t>
  </si>
  <si>
    <t>Доходы от продажи земельных участков, государственная собственность на которые не разграничена</t>
  </si>
  <si>
    <t>Код показателя</t>
  </si>
  <si>
    <t>000  1  14  06010  00  0000  430</t>
  </si>
  <si>
    <t>000  1  01  02020  01  0000  110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</si>
  <si>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</si>
  <si>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</si>
  <si>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1,21</t>
  </si>
  <si>
    <t>000  1  05  03000  01  0000  110</t>
  </si>
  <si>
    <t>1,7</t>
  </si>
  <si>
    <t>1,61</t>
  </si>
  <si>
    <t>1,9</t>
  </si>
  <si>
    <t>000  1  11  00000  00  0000  000</t>
  </si>
  <si>
    <t>000  1  01  02040  01  0000  110</t>
  </si>
  <si>
    <t>000  1  09  00000  00  0000  000</t>
  </si>
  <si>
    <t>1,25</t>
  </si>
  <si>
    <t>1,3</t>
  </si>
  <si>
    <t>000  1  17  01000  00  0000  180</t>
  </si>
  <si>
    <t>1,65</t>
  </si>
  <si>
    <t>Земельный налог</t>
  </si>
  <si>
    <t>000  1  09  04050  00  0000  110</t>
  </si>
  <si>
    <t>Земельный налог (по обязательствам, возникшим до        1 января 2006 года)</t>
  </si>
  <si>
    <t>Доходы по поселениям на 01.06.2012</t>
  </si>
  <si>
    <t>Начальник отдела финансов</t>
  </si>
  <si>
    <t>Главный бухгалтер</t>
  </si>
  <si>
    <t>Е.Н.Гусева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</si>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</sst>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imes New Roman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3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5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37">
      <selection activeCell="E48" sqref="E48"/>
    </sheetView>
  </sheetViews>
  <sheetFormatPr defaultColWidth="9.140625" defaultRowHeight="12.75"/>
  <cols>
    <col min="1" max="1" width="7.28125" style="0" customWidth="1"/>
    <col min="2" max="2" width="20.140625" style="0" customWidth="1"/>
    <col min="3" max="3" width="24.28125" style="0" customWidth="1"/>
    <col min="4" max="4" width="11.28125" style="0" customWidth="1"/>
    <col min="5" max="6" width="10.140625" style="0" customWidth="1"/>
  </cols>
  <sheetData>
    <row r="1" spans="1:6" ht="12.75" customHeight="1">
      <c r="A1" s="5"/>
      <c r="B1" s="6"/>
      <c r="C1" s="7" t="s">
        <v>53</v>
      </c>
      <c r="D1" s="6"/>
      <c r="E1" s="6"/>
      <c r="F1" s="6"/>
    </row>
    <row r="2" spans="1:6" ht="12.75" customHeight="1">
      <c r="A2" s="5"/>
      <c r="B2" s="6"/>
      <c r="C2" s="9" t="s">
        <v>120</v>
      </c>
      <c r="D2" s="6"/>
      <c r="E2" s="6"/>
      <c r="F2" s="6"/>
    </row>
    <row r="3" spans="1:6" ht="12.75">
      <c r="A3" s="5" t="s">
        <v>84</v>
      </c>
      <c r="B3" s="6"/>
      <c r="C3" s="7" t="s">
        <v>42</v>
      </c>
      <c r="D3" s="6"/>
      <c r="E3" s="6"/>
      <c r="F3" s="6"/>
    </row>
    <row r="4" spans="1:6" ht="27">
      <c r="A4" s="1" t="s">
        <v>22</v>
      </c>
      <c r="B4" s="1" t="s">
        <v>100</v>
      </c>
      <c r="C4" s="1" t="s">
        <v>70</v>
      </c>
      <c r="D4" s="1" t="s">
        <v>52</v>
      </c>
      <c r="E4" s="1" t="s">
        <v>51</v>
      </c>
      <c r="F4" s="1" t="s">
        <v>83</v>
      </c>
    </row>
    <row r="5" spans="1:6" ht="18.75">
      <c r="A5" s="2" t="s">
        <v>97</v>
      </c>
      <c r="B5" s="3" t="s">
        <v>82</v>
      </c>
      <c r="C5" s="3" t="s">
        <v>48</v>
      </c>
      <c r="D5" s="4">
        <f>ROUND(179146858.49,2)</f>
        <v>179146858.49</v>
      </c>
      <c r="E5" s="4">
        <f>ROUND(76300450.65,2)</f>
        <v>76300450.65</v>
      </c>
      <c r="F5" s="4">
        <f>ROUND(68971828.68,2)</f>
        <v>68971828.68</v>
      </c>
    </row>
    <row r="6" spans="1:6" ht="18.75">
      <c r="A6" s="2" t="s">
        <v>49</v>
      </c>
      <c r="B6" s="3" t="s">
        <v>14</v>
      </c>
      <c r="C6" s="3" t="s">
        <v>72</v>
      </c>
      <c r="D6" s="4">
        <f>ROUND(77220041.49,2)</f>
        <v>77220041.49</v>
      </c>
      <c r="E6" s="4">
        <f>ROUND(37723417,2)</f>
        <v>37723417</v>
      </c>
      <c r="F6" s="4">
        <f>ROUND(30380191.49,2)</f>
        <v>30380191.49</v>
      </c>
    </row>
    <row r="7" spans="1:6" ht="18.75">
      <c r="A7" s="2" t="s">
        <v>114</v>
      </c>
      <c r="B7" s="3" t="s">
        <v>16</v>
      </c>
      <c r="C7" s="3" t="s">
        <v>60</v>
      </c>
      <c r="D7" s="4">
        <f>ROUND(12370073,2)</f>
        <v>12370073</v>
      </c>
      <c r="E7" s="4">
        <f>ROUND(6431541,2)</f>
        <v>6431541</v>
      </c>
      <c r="F7" s="4">
        <f>ROUND(5520897.72,2)</f>
        <v>5520897.72</v>
      </c>
    </row>
    <row r="8" spans="1:6" ht="90.75">
      <c r="A8" s="2" t="s">
        <v>37</v>
      </c>
      <c r="B8" s="3" t="s">
        <v>47</v>
      </c>
      <c r="C8" s="3" t="s">
        <v>38</v>
      </c>
      <c r="D8" s="4">
        <f>ROUND(12253173,2)</f>
        <v>12253173</v>
      </c>
      <c r="E8" s="4">
        <f>ROUND(6387171,2)</f>
        <v>6387171</v>
      </c>
      <c r="F8" s="4">
        <f>ROUND(5480355.18,2)</f>
        <v>5480355.18</v>
      </c>
    </row>
    <row r="9" spans="1:6" ht="117.75">
      <c r="A9" s="2" t="s">
        <v>88</v>
      </c>
      <c r="B9" s="3" t="s">
        <v>102</v>
      </c>
      <c r="C9" s="3" t="s">
        <v>36</v>
      </c>
      <c r="D9" s="4">
        <f>ROUND(100100,2)</f>
        <v>100100</v>
      </c>
      <c r="E9" s="4">
        <f>ROUND(28570,2)</f>
        <v>28570</v>
      </c>
      <c r="F9" s="4">
        <f>ROUND(24258.4,2)</f>
        <v>24258.4</v>
      </c>
    </row>
    <row r="10" spans="1:6" ht="45.75">
      <c r="A10" s="2" t="s">
        <v>58</v>
      </c>
      <c r="B10" s="3" t="s">
        <v>78</v>
      </c>
      <c r="C10" s="3" t="s">
        <v>25</v>
      </c>
      <c r="D10" s="4">
        <f>ROUND(9000,2)</f>
        <v>9000</v>
      </c>
      <c r="E10" s="4">
        <f>ROUND(8000,2)</f>
        <v>8000</v>
      </c>
      <c r="F10" s="4">
        <f>ROUND(8484.14,2)</f>
        <v>8484.14</v>
      </c>
    </row>
    <row r="11" spans="1:6" ht="99.75">
      <c r="A11" s="2" t="s">
        <v>107</v>
      </c>
      <c r="B11" s="3" t="s">
        <v>111</v>
      </c>
      <c r="C11" s="3" t="s">
        <v>62</v>
      </c>
      <c r="D11" s="4">
        <f>ROUND(7800,2)</f>
        <v>7800</v>
      </c>
      <c r="E11" s="4">
        <f>ROUND(7800,2)</f>
        <v>7800</v>
      </c>
      <c r="F11" s="4">
        <f>ROUND(7800,2)</f>
        <v>7800</v>
      </c>
    </row>
    <row r="12" spans="1:6" ht="18.75">
      <c r="A12" s="2" t="s">
        <v>57</v>
      </c>
      <c r="B12" s="3" t="s">
        <v>30</v>
      </c>
      <c r="C12" s="3" t="s">
        <v>44</v>
      </c>
      <c r="D12" s="4">
        <f>ROUND(833138,2)</f>
        <v>833138</v>
      </c>
      <c r="E12" s="4">
        <f>ROUND(424686,2)</f>
        <v>424686</v>
      </c>
      <c r="F12" s="4">
        <f>ROUND(404266.2,2)</f>
        <v>404266.2</v>
      </c>
    </row>
    <row r="13" spans="1:6" ht="18.75">
      <c r="A13" s="2" t="s">
        <v>109</v>
      </c>
      <c r="B13" s="3" t="s">
        <v>106</v>
      </c>
      <c r="C13" s="3" t="s">
        <v>3</v>
      </c>
      <c r="D13" s="4">
        <f>ROUND(1296309,2)</f>
        <v>1296309</v>
      </c>
      <c r="E13" s="4">
        <f>ROUND(1132209,2)</f>
        <v>1132209</v>
      </c>
      <c r="F13" s="4">
        <f>ROUND(230272.88,2)</f>
        <v>230272.88</v>
      </c>
    </row>
    <row r="14" spans="1:6" ht="18.75">
      <c r="A14" s="2" t="s">
        <v>85</v>
      </c>
      <c r="B14" s="3" t="s">
        <v>31</v>
      </c>
      <c r="C14" s="3" t="s">
        <v>27</v>
      </c>
      <c r="D14" s="4">
        <f>ROUND(1663855,2)</f>
        <v>1663855</v>
      </c>
      <c r="E14" s="4">
        <f>ROUND(782349,2)</f>
        <v>782349</v>
      </c>
      <c r="F14" s="4">
        <f>ROUND(408995.43,2)</f>
        <v>408995.43</v>
      </c>
    </row>
    <row r="15" spans="1:6" ht="18.75">
      <c r="A15" s="2" t="s">
        <v>67</v>
      </c>
      <c r="B15" s="3" t="s">
        <v>1</v>
      </c>
      <c r="C15" s="3" t="s">
        <v>117</v>
      </c>
      <c r="D15" s="4">
        <f>ROUND(44082366,2)</f>
        <v>44082366</v>
      </c>
      <c r="E15" s="4">
        <f>ROUND(22587790,2)</f>
        <v>22587790</v>
      </c>
      <c r="F15" s="4">
        <f>ROUND(19679468.94,2)</f>
        <v>19679468.94</v>
      </c>
    </row>
    <row r="16" spans="1:6" ht="45.75">
      <c r="A16" s="2" t="s">
        <v>5</v>
      </c>
      <c r="B16" s="3" t="s">
        <v>29</v>
      </c>
      <c r="C16" s="3" t="s">
        <v>74</v>
      </c>
      <c r="D16" s="4">
        <f>ROUND(13424429,2)</f>
        <v>13424429</v>
      </c>
      <c r="E16" s="4">
        <f>ROUND(5023707,2)</f>
        <v>5023707</v>
      </c>
      <c r="F16" s="4">
        <f>ROUND(3034630.49,2)</f>
        <v>3034630.49</v>
      </c>
    </row>
    <row r="17" spans="1:6" ht="45.75">
      <c r="A17" s="2" t="s">
        <v>76</v>
      </c>
      <c r="B17" s="3" t="s">
        <v>87</v>
      </c>
      <c r="C17" s="3" t="s">
        <v>45</v>
      </c>
      <c r="D17" s="4">
        <f>ROUND(30657937,2)</f>
        <v>30657937</v>
      </c>
      <c r="E17" s="4">
        <f>ROUND(17564083,2)</f>
        <v>17564083</v>
      </c>
      <c r="F17" s="4">
        <f>ROUND(16644838.45,2)</f>
        <v>16644838.45</v>
      </c>
    </row>
    <row r="18" spans="1:6" ht="18.75">
      <c r="A18" s="2" t="s">
        <v>21</v>
      </c>
      <c r="B18" s="3" t="s">
        <v>28</v>
      </c>
      <c r="C18" s="3" t="s">
        <v>11</v>
      </c>
      <c r="D18" s="4">
        <f>ROUND(670230,2)</f>
        <v>670230</v>
      </c>
      <c r="E18" s="4">
        <f>ROUND(340820,2)</f>
        <v>340820</v>
      </c>
      <c r="F18" s="4">
        <f>ROUND(199895,2)</f>
        <v>199895</v>
      </c>
    </row>
    <row r="19" spans="1:6" ht="45.75">
      <c r="A19" s="2" t="s">
        <v>61</v>
      </c>
      <c r="B19" s="3" t="s">
        <v>112</v>
      </c>
      <c r="C19" s="3" t="s">
        <v>33</v>
      </c>
      <c r="D19" s="4">
        <f>ROUND(0,2)</f>
        <v>0</v>
      </c>
      <c r="E19" s="4">
        <f>ROUND(0,2)</f>
        <v>0</v>
      </c>
      <c r="F19" s="4">
        <f>ROUND(-158.96,2)</f>
        <v>-158.96</v>
      </c>
    </row>
    <row r="20" spans="1:6" ht="27.75">
      <c r="A20" s="2" t="s">
        <v>105</v>
      </c>
      <c r="B20" s="3" t="s">
        <v>118</v>
      </c>
      <c r="C20" s="3" t="s">
        <v>119</v>
      </c>
      <c r="D20" s="4">
        <f>ROUND(0,2)</f>
        <v>0</v>
      </c>
      <c r="E20" s="4">
        <f>ROUND(0,2)</f>
        <v>0</v>
      </c>
      <c r="F20" s="4">
        <f>ROUND(-158.96,2)</f>
        <v>-158.96</v>
      </c>
    </row>
    <row r="21" spans="1:6" ht="45.75">
      <c r="A21" s="2" t="s">
        <v>113</v>
      </c>
      <c r="B21" s="3" t="s">
        <v>110</v>
      </c>
      <c r="C21" s="3" t="s">
        <v>91</v>
      </c>
      <c r="D21" s="4">
        <f>ROUND(13059690.49,2)</f>
        <v>13059690.49</v>
      </c>
      <c r="E21" s="4">
        <f>ROUND(4335539,2)</f>
        <v>4335539</v>
      </c>
      <c r="F21" s="4">
        <f>ROUND(2505377.03,2)</f>
        <v>2505377.03</v>
      </c>
    </row>
    <row r="22" spans="1:6" ht="72.75">
      <c r="A22" s="2" t="s">
        <v>92</v>
      </c>
      <c r="B22" s="3" t="s">
        <v>75</v>
      </c>
      <c r="C22" s="3" t="s">
        <v>9</v>
      </c>
      <c r="D22" s="4">
        <f>ROUND(12646190.49,2)</f>
        <v>12646190.49</v>
      </c>
      <c r="E22" s="4">
        <f>ROUND(4139525,2)</f>
        <v>4139525</v>
      </c>
      <c r="F22" s="4">
        <f>ROUND(2358088.92,2)</f>
        <v>2358088.92</v>
      </c>
    </row>
    <row r="23" spans="1:6" ht="90.75">
      <c r="A23" s="2" t="s">
        <v>80</v>
      </c>
      <c r="B23" s="3" t="s">
        <v>50</v>
      </c>
      <c r="C23" s="3" t="s">
        <v>23</v>
      </c>
      <c r="D23" s="4">
        <f>ROUND(413500,2)</f>
        <v>413500</v>
      </c>
      <c r="E23" s="4">
        <f>ROUND(196014,2)</f>
        <v>196014</v>
      </c>
      <c r="F23" s="4">
        <f>ROUND(147288.11,2)</f>
        <v>147288.11</v>
      </c>
    </row>
    <row r="24" spans="1:6" ht="27.75">
      <c r="A24" s="2" t="s">
        <v>73</v>
      </c>
      <c r="B24" s="3" t="s">
        <v>6</v>
      </c>
      <c r="C24" s="3" t="s">
        <v>104</v>
      </c>
      <c r="D24" s="4">
        <f>ROUND(460000,2)</f>
        <v>460000</v>
      </c>
      <c r="E24" s="4">
        <f>ROUND(220121,2)</f>
        <v>220121</v>
      </c>
      <c r="F24" s="4">
        <f>ROUND(185182.49,2)</f>
        <v>185182.49</v>
      </c>
    </row>
    <row r="25" spans="1:6" ht="27.75">
      <c r="A25" s="2" t="s">
        <v>90</v>
      </c>
      <c r="B25" s="3" t="s">
        <v>79</v>
      </c>
      <c r="C25" s="3" t="s">
        <v>7</v>
      </c>
      <c r="D25" s="4">
        <f>ROUND(1344838,2)</f>
        <v>1344838</v>
      </c>
      <c r="E25" s="4">
        <f>ROUND(478820,2)</f>
        <v>478820</v>
      </c>
      <c r="F25" s="4">
        <f>ROUND(71241.65,2)</f>
        <v>71241.65</v>
      </c>
    </row>
    <row r="26" spans="1:6" ht="72.75">
      <c r="A26" s="2" t="s">
        <v>98</v>
      </c>
      <c r="B26" s="3" t="s">
        <v>41</v>
      </c>
      <c r="C26" s="3" t="s">
        <v>39</v>
      </c>
      <c r="D26" s="4">
        <f>ROUND(400000,2)</f>
        <v>400000</v>
      </c>
      <c r="E26" s="4">
        <f>ROUND(146414,2)</f>
        <v>146414</v>
      </c>
      <c r="F26" s="4">
        <f>ROUND(17133.6,2)</f>
        <v>17133.6</v>
      </c>
    </row>
    <row r="27" spans="1:6" ht="45.75">
      <c r="A27" s="2" t="s">
        <v>55</v>
      </c>
      <c r="B27" s="3" t="s">
        <v>77</v>
      </c>
      <c r="C27" s="3" t="s">
        <v>18</v>
      </c>
      <c r="D27" s="4">
        <f>ROUND(944838,2)</f>
        <v>944838</v>
      </c>
      <c r="E27" s="4">
        <f>ROUND(332406,2)</f>
        <v>332406</v>
      </c>
      <c r="F27" s="4">
        <f>ROUND(54108.05,2)</f>
        <v>54108.05</v>
      </c>
    </row>
    <row r="28" spans="1:6" ht="36.75">
      <c r="A28" s="2" t="s">
        <v>89</v>
      </c>
      <c r="B28" s="3" t="s">
        <v>101</v>
      </c>
      <c r="C28" s="3" t="s">
        <v>99</v>
      </c>
      <c r="D28" s="4">
        <f>ROUND(644838,2)</f>
        <v>644838</v>
      </c>
      <c r="E28" s="4">
        <f>ROUND(232311,2)</f>
        <v>232311</v>
      </c>
      <c r="F28" s="4">
        <f>ROUND(54013.5,2)</f>
        <v>54013.5</v>
      </c>
    </row>
    <row r="29" spans="1:6" ht="54.75">
      <c r="A29" s="2" t="s">
        <v>43</v>
      </c>
      <c r="B29" s="3" t="s">
        <v>46</v>
      </c>
      <c r="C29" s="3" t="s">
        <v>103</v>
      </c>
      <c r="D29" s="4">
        <f>ROUND(300000,2)</f>
        <v>300000</v>
      </c>
      <c r="E29" s="4">
        <f>ROUND(100095,2)</f>
        <v>100095</v>
      </c>
      <c r="F29" s="4">
        <f>ROUND(94.55,2)</f>
        <v>94.55</v>
      </c>
    </row>
    <row r="30" spans="1:6" ht="18.75">
      <c r="A30" s="2" t="s">
        <v>69</v>
      </c>
      <c r="B30" s="3" t="s">
        <v>68</v>
      </c>
      <c r="C30" s="3" t="s">
        <v>8</v>
      </c>
      <c r="D30" s="4">
        <f>ROUND(1439542,2)</f>
        <v>1439542</v>
      </c>
      <c r="E30" s="4">
        <f>ROUND(989542,2)</f>
        <v>989542</v>
      </c>
      <c r="F30" s="4">
        <f>ROUND(1174753.11,2)</f>
        <v>1174753.11</v>
      </c>
    </row>
    <row r="31" spans="1:6" ht="18.75">
      <c r="A31" s="2" t="s">
        <v>4</v>
      </c>
      <c r="B31" s="3" t="s">
        <v>115</v>
      </c>
      <c r="C31" s="3" t="s">
        <v>66</v>
      </c>
      <c r="D31" s="4">
        <f>ROUND(0,2)</f>
        <v>0</v>
      </c>
      <c r="E31" s="4">
        <f>ROUND(0,2)</f>
        <v>0</v>
      </c>
      <c r="F31" s="4">
        <f>ROUND(-2757.28,2)</f>
        <v>-2757.28</v>
      </c>
    </row>
    <row r="32" spans="1:6" ht="18.75">
      <c r="A32" s="2" t="s">
        <v>24</v>
      </c>
      <c r="B32" s="3" t="s">
        <v>10</v>
      </c>
      <c r="C32" s="3" t="s">
        <v>93</v>
      </c>
      <c r="D32" s="4">
        <f>ROUND(1439542,2)</f>
        <v>1439542</v>
      </c>
      <c r="E32" s="4">
        <f>ROUND(989542,2)</f>
        <v>989542</v>
      </c>
      <c r="F32" s="4">
        <f>ROUND(1177510.39,2)</f>
        <v>1177510.39</v>
      </c>
    </row>
    <row r="33" spans="1:6" ht="18.75">
      <c r="A33" s="2" t="s">
        <v>65</v>
      </c>
      <c r="B33" s="3" t="s">
        <v>95</v>
      </c>
      <c r="C33" s="3" t="s">
        <v>54</v>
      </c>
      <c r="D33" s="4">
        <f>ROUND(101926817,2)</f>
        <v>101926817</v>
      </c>
      <c r="E33" s="4">
        <f>ROUND(38577033.65,2)</f>
        <v>38577033.65</v>
      </c>
      <c r="F33" s="4">
        <f>ROUND(38591637.19,2)</f>
        <v>38591637.19</v>
      </c>
    </row>
    <row r="34" spans="1:6" ht="27.75">
      <c r="A34" s="2" t="s">
        <v>13</v>
      </c>
      <c r="B34" s="3" t="s">
        <v>26</v>
      </c>
      <c r="C34" s="3" t="s">
        <v>32</v>
      </c>
      <c r="D34" s="4">
        <f>ROUND(101881817,2)</f>
        <v>101881817</v>
      </c>
      <c r="E34" s="4">
        <f>ROUND(38552033.65,2)</f>
        <v>38552033.65</v>
      </c>
      <c r="F34" s="4">
        <f>ROUND(38552033.65,2)</f>
        <v>38552033.65</v>
      </c>
    </row>
    <row r="35" spans="1:6" ht="27.75">
      <c r="A35" s="2" t="s">
        <v>64</v>
      </c>
      <c r="B35" s="3" t="s">
        <v>63</v>
      </c>
      <c r="C35" s="3" t="s">
        <v>81</v>
      </c>
      <c r="D35" s="4">
        <f>ROUND(21897900,2)</f>
        <v>21897900</v>
      </c>
      <c r="E35" s="4">
        <f>ROUND(6245600,2)</f>
        <v>6245600</v>
      </c>
      <c r="F35" s="4">
        <f>ROUND(6245600,2)</f>
        <v>6245600</v>
      </c>
    </row>
    <row r="36" spans="1:6" ht="18.75">
      <c r="A36" s="2" t="s">
        <v>15</v>
      </c>
      <c r="B36" s="3" t="s">
        <v>12</v>
      </c>
      <c r="C36" s="3" t="s">
        <v>0</v>
      </c>
      <c r="D36" s="4">
        <f>ROUND(10884900,2)</f>
        <v>10884900</v>
      </c>
      <c r="E36" s="4">
        <f>ROUND(4445300,2)</f>
        <v>4445300</v>
      </c>
      <c r="F36" s="4">
        <f>ROUND(4445300,2)</f>
        <v>4445300</v>
      </c>
    </row>
    <row r="37" spans="1:6" ht="36.75">
      <c r="A37" s="2" t="s">
        <v>108</v>
      </c>
      <c r="B37" s="3" t="s">
        <v>17</v>
      </c>
      <c r="C37" s="3" t="s">
        <v>19</v>
      </c>
      <c r="D37" s="4">
        <f>ROUND(33842002,2)</f>
        <v>33842002</v>
      </c>
      <c r="E37" s="4">
        <f>ROUND(12813712,2)</f>
        <v>12813712</v>
      </c>
      <c r="F37" s="4">
        <f>ROUND(12813712,2)</f>
        <v>12813712</v>
      </c>
    </row>
    <row r="38" spans="1:6" ht="27.75">
      <c r="A38" s="2" t="s">
        <v>40</v>
      </c>
      <c r="B38" s="3" t="s">
        <v>56</v>
      </c>
      <c r="C38" s="3" t="s">
        <v>71</v>
      </c>
      <c r="D38" s="4">
        <f>ROUND(1928900,2)</f>
        <v>1928900</v>
      </c>
      <c r="E38" s="4">
        <f>ROUND(1740441.63,2)</f>
        <v>1740441.63</v>
      </c>
      <c r="F38" s="4">
        <f>ROUND(1740441.63,2)</f>
        <v>1740441.63</v>
      </c>
    </row>
    <row r="39" spans="1:6" ht="18.75">
      <c r="A39" s="2" t="s">
        <v>86</v>
      </c>
      <c r="B39" s="3" t="s">
        <v>20</v>
      </c>
      <c r="C39" s="3" t="s">
        <v>2</v>
      </c>
      <c r="D39" s="4">
        <f>ROUND(44213015,2)</f>
        <v>44213015</v>
      </c>
      <c r="E39" s="4">
        <f>ROUND(17752280.02,2)</f>
        <v>17752280.02</v>
      </c>
      <c r="F39" s="4">
        <f>ROUND(17752280.02,2)</f>
        <v>17752280.02</v>
      </c>
    </row>
    <row r="40" spans="1:6" ht="18.75">
      <c r="A40" s="2" t="s">
        <v>116</v>
      </c>
      <c r="B40" s="3" t="s">
        <v>35</v>
      </c>
      <c r="C40" s="3" t="s">
        <v>94</v>
      </c>
      <c r="D40" s="4">
        <f>ROUND(45000,2)</f>
        <v>45000</v>
      </c>
      <c r="E40" s="4">
        <f>ROUND(25000,2)</f>
        <v>25000</v>
      </c>
      <c r="F40" s="4">
        <f>ROUND(39603.54,2)</f>
        <v>39603.54</v>
      </c>
    </row>
    <row r="41" spans="1:6" ht="18.75">
      <c r="A41" s="2" t="s">
        <v>96</v>
      </c>
      <c r="B41" s="3" t="s">
        <v>34</v>
      </c>
      <c r="C41" s="3" t="s">
        <v>59</v>
      </c>
      <c r="D41" s="4">
        <f>ROUND(179146858.49,2)</f>
        <v>179146858.49</v>
      </c>
      <c r="E41" s="4">
        <f>ROUND(76300450.65,2)</f>
        <v>76300450.65</v>
      </c>
      <c r="F41" s="4">
        <f>ROUND(68971828.68,2)</f>
        <v>68971828.68</v>
      </c>
    </row>
    <row r="42" spans="1:6" ht="12.75">
      <c r="A42" s="5" t="s">
        <v>84</v>
      </c>
      <c r="B42" s="6"/>
      <c r="C42" s="5" t="s">
        <v>84</v>
      </c>
      <c r="D42" s="6"/>
      <c r="E42" s="6"/>
      <c r="F42" s="6"/>
    </row>
    <row r="43" spans="1:6" ht="12.75" customHeight="1">
      <c r="A43" s="10" t="s">
        <v>121</v>
      </c>
      <c r="B43" s="6"/>
      <c r="C43" s="11" t="s">
        <v>123</v>
      </c>
      <c r="D43" s="12"/>
      <c r="E43" s="12"/>
      <c r="F43" s="12"/>
    </row>
    <row r="44" spans="1:6" ht="12.75">
      <c r="A44" s="8" t="s">
        <v>84</v>
      </c>
      <c r="B44" s="6"/>
      <c r="C44" s="11" t="s">
        <v>84</v>
      </c>
      <c r="D44" s="12"/>
      <c r="E44" s="12"/>
      <c r="F44" s="12"/>
    </row>
    <row r="45" spans="1:6" ht="12.75" customHeight="1">
      <c r="A45" s="10" t="s">
        <v>122</v>
      </c>
      <c r="B45" s="6"/>
      <c r="C45" s="11" t="s">
        <v>124</v>
      </c>
      <c r="D45" s="12"/>
      <c r="E45" s="12"/>
      <c r="F45" s="12"/>
    </row>
  </sheetData>
  <mergeCells count="14">
    <mergeCell ref="A43:B43"/>
    <mergeCell ref="A44:B44"/>
    <mergeCell ref="A45:B45"/>
    <mergeCell ref="C42:F42"/>
    <mergeCell ref="C43:F43"/>
    <mergeCell ref="C44:F44"/>
    <mergeCell ref="C45:F45"/>
    <mergeCell ref="A42:B42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2012-06-15T05:43:18Z</dcterms:created>
  <dcterms:modified xsi:type="dcterms:W3CDTF">2012-06-15T05:43:18Z</dcterms:modified>
  <cp:category/>
  <cp:version/>
  <cp:contentType/>
  <cp:contentStatus/>
</cp:coreProperties>
</file>