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<sst xmlns="http://schemas.openxmlformats.org/spreadsheetml/2006/main" count="150" uniqueCount="146">
  <si>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</si>
  <si>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</si>
  <si>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</si>
  <si>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</si>
  <si>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1,53</t>
  </si>
  <si>
    <t>1,13</t>
  </si>
  <si>
    <t>000  1  13  01995  10  0000  130</t>
  </si>
  <si>
    <t>ДОХОДЫ ОТ ПРОДАЖИ МАТЕРИАЛЬНЫХ И НЕМАТЕРИАЛЬНЫХ АКТИВОВ</t>
  </si>
  <si>
    <t>1,36</t>
  </si>
  <si>
    <t>000  2  19  00000  00  0000  000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</si>
  <si>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</si>
  <si>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</si>
  <si>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</si>
  <si>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Дотации бюджетам на поддержку мер по обеспечению сбалансированности бюджетов</t>
  </si>
  <si>
    <t>ГОСУДАРСТВЕННАЯ ПОШЛИНА</t>
  </si>
  <si>
    <t>000  2  02  01001  00  0000  151</t>
  </si>
  <si>
    <t>1,57</t>
  </si>
  <si>
    <t>000  1  00  00000  00  0000  000</t>
  </si>
  <si>
    <t>1,59</t>
  </si>
  <si>
    <t>1,17</t>
  </si>
  <si>
    <t>000  1  01  02000  01  0000  110</t>
  </si>
  <si>
    <t>000  2  02  02000  00  0000  151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</si>
  <si>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</si>
  <si>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1,51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</si>
  <si>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</si>
  <si>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</si>
  <si>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</si>
  <si>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</si>
  <si>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</si>
  <si>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</si>
  <si>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</si>
  <si>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</si>
  <si>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Налог на имущество физических лиц</t>
  </si>
  <si>
    <t>000  1  08  00000  00  0000  000</t>
  </si>
  <si>
    <t>Налог с продаж</t>
  </si>
  <si>
    <t>000  1  16  00000  00  0000  000</t>
  </si>
  <si>
    <t>000  1  06  06010  00  0000  110</t>
  </si>
  <si>
    <t>000  1  05  02000  02  0000  110</t>
  </si>
  <si>
    <t>000  1  06  01000  00  0000  110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</si>
  <si>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</si>
  <si>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</si>
  <si>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</si>
  <si>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</si>
  <si>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</si>
  <si>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000  1  12  01000  01  0000  120</t>
  </si>
  <si>
    <t>1,4</t>
  </si>
  <si>
    <t>1,22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</si>
  <si>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</si>
  <si>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</si>
  <si>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000  1  09  06010  02  0000  110</t>
  </si>
  <si>
    <t>1,62</t>
  </si>
  <si>
    <t>000  1  14  02000  00  0000  000</t>
  </si>
  <si>
    <t>1,47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</si>
  <si>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</si>
  <si>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</si>
  <si>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</si>
  <si>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</si>
  <si>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</si>
  <si>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</si>
  <si>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</si>
  <si>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Прочие доходы от оказания платных услуг (работ) получателями средств бюджетов муниципальных районов</t>
  </si>
  <si>
    <t>2  2 Кассовый план на ОП</t>
  </si>
  <si>
    <t>1  1 Кассовый план на год</t>
  </si>
  <si>
    <t>Краткий месячный отчет по поселениям</t>
  </si>
  <si>
    <t>БЕЗВОЗМЕЗДНЫЕ ПОСТУПЛЕНИЯ</t>
  </si>
  <si>
    <t>1,45</t>
  </si>
  <si>
    <t>000  2  02  01003  00  0000  151</t>
  </si>
  <si>
    <t>000  2  02  03000  00  0000  151</t>
  </si>
  <si>
    <t>1,60</t>
  </si>
  <si>
    <t>1,8</t>
  </si>
  <si>
    <t>1,6</t>
  </si>
  <si>
    <t>Всего доходов</t>
  </si>
  <si>
    <t>ШТРАФЫ, САНКЦИИ, ВОЗМЕЩЕНИЕ УЩЕРБА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</si>
  <si>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</si>
  <si>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</si>
  <si>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</si>
  <si>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</si>
  <si>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</si>
  <si>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</si>
  <si>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</si>
  <si>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1,12</t>
  </si>
  <si>
    <t>000  1  17  00000  00  0000  000</t>
  </si>
  <si>
    <t>1,52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</si>
  <si>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</si>
  <si>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</si>
  <si>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</si>
  <si>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1,37</t>
  </si>
  <si>
    <t>000  1  13  01995  05  0000  130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</si>
  <si>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</si>
  <si>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</si>
  <si>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1,14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</si>
  <si>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</si>
  <si>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</si>
  <si>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</si>
  <si>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</si>
  <si>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</si>
  <si>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</si>
  <si>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1,35</t>
  </si>
  <si>
    <t>Плата за негативное воздействие на окружающую среду</t>
  </si>
  <si>
    <t>Всего по району</t>
  </si>
  <si>
    <t>3  3 Исполнено</t>
  </si>
  <si>
    <t xml:space="preserve"> </t>
  </si>
  <si>
    <t>1,10</t>
  </si>
  <si>
    <t>1,63</t>
  </si>
  <si>
    <t>000  1  09  01000  00  0000  110</t>
  </si>
  <si>
    <t>000  1  06  06020  00  0000  110</t>
  </si>
  <si>
    <t>1,5</t>
  </si>
  <si>
    <t>Налог на прибыль организаций, зачислявшийся до 1 января 2005 года в местные бюджеты</t>
  </si>
  <si>
    <t>1,46</t>
  </si>
  <si>
    <t>1,42</t>
  </si>
  <si>
    <t>ДОХОДЫ ОТ ИСПОЛЬЗОВАНИЯ ИМУЩЕСТВА, НАХОДЯЩЕГОСЯ В ГОСУДАРСТВЕННОЙ И МУНИЦИПАЛЬНОЙ СОБСТВЕННОСТИ</t>
  </si>
  <si>
    <t>1,67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</si>
  <si>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</si>
  <si>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</si>
  <si>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</si>
  <si>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</si>
  <si>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1,69</t>
  </si>
  <si>
    <t>1,1</t>
  </si>
  <si>
    <t>1,44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</si>
  <si>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</si>
  <si>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</si>
  <si>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</si>
  <si>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</si>
  <si>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</si>
  <si>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</si>
  <si>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1,21</t>
  </si>
  <si>
    <t>000  1  05  03000  01  0000  110</t>
  </si>
  <si>
    <t>ВОЗВРАТ ОСТАТКОВ СУБСИДИЙ, СУБВЕНЦИЙ И ИНЫХ МЕЖБЮДЖЕТНЫХ ТРАНСФЕРТОВ, ИМЕЮЩИХ ЦЕЛЕВОЕ НАЗНАЧЕНИЕ, ПРОШЛЫХ ЛЕТ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</si>
  <si>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</si>
  <si>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</si>
  <si>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</si>
  <si>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</si>
  <si>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</si>
  <si>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</si>
  <si>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1,25</t>
  </si>
  <si>
    <t>1,3</t>
  </si>
  <si>
    <t>000  1  17  01000  00  0000  180</t>
  </si>
  <si>
    <t>1,65</t>
  </si>
  <si>
    <t>Земельный налог</t>
  </si>
  <si>
    <t>000  1  09  04050  00  0000  110</t>
  </si>
  <si>
    <t>Земельный налог (по обязательствам, возникшим до        1 января 2006 года)</t>
  </si>
  <si>
    <t>Доходы по поселениям на 01.05.2012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</si>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</sst>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3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5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37">
      <selection activeCell="A50" sqref="A50:F52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24.421875" style="0" customWidth="1"/>
    <col min="4" max="4" width="11.8515625" style="0" customWidth="1"/>
    <col min="5" max="5" width="11.7109375" style="0" customWidth="1"/>
    <col min="6" max="6" width="11.57421875" style="0" customWidth="1"/>
  </cols>
  <sheetData>
    <row r="1" spans="1:6" ht="12.75" customHeight="1">
      <c r="A1" s="5"/>
      <c r="B1" s="6"/>
      <c r="C1" s="7" t="s">
        <v>63</v>
      </c>
      <c r="D1" s="6"/>
      <c r="E1" s="6"/>
      <c r="F1" s="6"/>
    </row>
    <row r="2" spans="1:6" ht="12.75" customHeight="1">
      <c r="A2" s="5"/>
      <c r="B2" s="6"/>
      <c r="C2" s="9" t="s">
        <v>141</v>
      </c>
      <c r="D2" s="6"/>
      <c r="E2" s="6"/>
      <c r="F2" s="6"/>
    </row>
    <row r="3" spans="1:6" ht="12.75">
      <c r="A3" s="5" t="s">
        <v>101</v>
      </c>
      <c r="B3" s="6"/>
      <c r="C3" s="7" t="s">
        <v>99</v>
      </c>
      <c r="D3" s="6"/>
      <c r="E3" s="6"/>
      <c r="F3" s="6"/>
    </row>
    <row r="4" spans="1:6" ht="54">
      <c r="A4" s="1" t="s">
        <v>27</v>
      </c>
      <c r="B4" s="1" t="s">
        <v>120</v>
      </c>
      <c r="C4" s="1" t="s">
        <v>83</v>
      </c>
      <c r="D4" s="1" t="s">
        <v>62</v>
      </c>
      <c r="E4" s="1" t="s">
        <v>61</v>
      </c>
      <c r="F4" s="1" t="s">
        <v>100</v>
      </c>
    </row>
    <row r="5" spans="1:6" ht="12.75">
      <c r="A5" s="2" t="s">
        <v>117</v>
      </c>
      <c r="B5" s="3" t="s">
        <v>96</v>
      </c>
      <c r="C5" s="3" t="s">
        <v>57</v>
      </c>
      <c r="D5" s="4">
        <f>ROUND(1031311289.49,2)</f>
        <v>1031311289.49</v>
      </c>
      <c r="E5" s="4">
        <f>ROUND(243022044.6,2)</f>
        <v>243022044.6</v>
      </c>
      <c r="F5" s="4">
        <f>ROUND(214803061.52,2)</f>
        <v>214803061.52</v>
      </c>
    </row>
    <row r="6" spans="1:6" ht="18.75">
      <c r="A6" s="2" t="s">
        <v>58</v>
      </c>
      <c r="B6" s="3" t="s">
        <v>17</v>
      </c>
      <c r="C6" s="3" t="s">
        <v>85</v>
      </c>
      <c r="D6" s="4">
        <f>ROUND(172828941.49,2)</f>
        <v>172828941.49</v>
      </c>
      <c r="E6" s="4">
        <f>ROUND(83311424,2)</f>
        <v>83311424</v>
      </c>
      <c r="F6" s="4">
        <f>ROUND(56522967.11,2)</f>
        <v>56522967.11</v>
      </c>
    </row>
    <row r="7" spans="1:6" ht="12.75">
      <c r="A7" s="2" t="s">
        <v>135</v>
      </c>
      <c r="B7" s="3" t="s">
        <v>20</v>
      </c>
      <c r="C7" s="3" t="s">
        <v>73</v>
      </c>
      <c r="D7" s="4">
        <f>ROUND(73693573,2)</f>
        <v>73693573</v>
      </c>
      <c r="E7" s="4">
        <f>ROUND(39725648,2)</f>
        <v>39725648</v>
      </c>
      <c r="F7" s="4">
        <f>ROUND(26665647.14,2)</f>
        <v>26665647.14</v>
      </c>
    </row>
    <row r="8" spans="1:6" ht="90.75">
      <c r="A8" s="2" t="s">
        <v>45</v>
      </c>
      <c r="B8" s="3" t="s">
        <v>56</v>
      </c>
      <c r="C8" s="3" t="s">
        <v>47</v>
      </c>
      <c r="D8" s="4">
        <f>ROUND(71900216,2)</f>
        <v>71900216</v>
      </c>
      <c r="E8" s="4">
        <f>ROUND(38943877,2)</f>
        <v>38943877</v>
      </c>
      <c r="F8" s="4">
        <f>ROUND(26490447.08,2)</f>
        <v>26490447.08</v>
      </c>
    </row>
    <row r="9" spans="1:6" ht="117.75">
      <c r="A9" s="2" t="s">
        <v>106</v>
      </c>
      <c r="B9" s="3" t="s">
        <v>122</v>
      </c>
      <c r="C9" s="3" t="s">
        <v>43</v>
      </c>
      <c r="D9" s="4">
        <f>ROUND(1775657,2)</f>
        <v>1775657</v>
      </c>
      <c r="E9" s="4">
        <f>ROUND(765071,2)</f>
        <v>765071</v>
      </c>
      <c r="F9" s="4">
        <f>ROUND(137318.32,2)</f>
        <v>137318.32</v>
      </c>
    </row>
    <row r="10" spans="1:6" ht="45.75">
      <c r="A10" s="2" t="s">
        <v>70</v>
      </c>
      <c r="B10" s="3" t="s">
        <v>92</v>
      </c>
      <c r="C10" s="3" t="s">
        <v>30</v>
      </c>
      <c r="D10" s="4">
        <f>ROUND(10900,2)</f>
        <v>10900</v>
      </c>
      <c r="E10" s="4">
        <f>ROUND(9900,2)</f>
        <v>9900</v>
      </c>
      <c r="F10" s="4">
        <f>ROUND(26671.74,2)</f>
        <v>26671.74</v>
      </c>
    </row>
    <row r="11" spans="1:6" ht="99.75">
      <c r="A11" s="2" t="s">
        <v>128</v>
      </c>
      <c r="B11" s="3" t="s">
        <v>132</v>
      </c>
      <c r="C11" s="3" t="s">
        <v>75</v>
      </c>
      <c r="D11" s="4">
        <f>ROUND(6800,2)</f>
        <v>6800</v>
      </c>
      <c r="E11" s="4">
        <f>ROUND(6800,2)</f>
        <v>6800</v>
      </c>
      <c r="F11" s="4">
        <f>ROUND(11210,2)</f>
        <v>11210</v>
      </c>
    </row>
    <row r="12" spans="1:6" ht="18.75">
      <c r="A12" s="2" t="s">
        <v>69</v>
      </c>
      <c r="B12" s="3" t="s">
        <v>37</v>
      </c>
      <c r="C12" s="3" t="s">
        <v>53</v>
      </c>
      <c r="D12" s="4">
        <f>ROUND(8444138,2)</f>
        <v>8444138</v>
      </c>
      <c r="E12" s="4">
        <f>ROUND(4195811,2)</f>
        <v>4195811</v>
      </c>
      <c r="F12" s="4">
        <f>ROUND(3815492.01,2)</f>
        <v>3815492.01</v>
      </c>
    </row>
    <row r="13" spans="1:6" ht="12.75">
      <c r="A13" s="2" t="s">
        <v>130</v>
      </c>
      <c r="B13" s="3" t="s">
        <v>126</v>
      </c>
      <c r="C13" s="3" t="s">
        <v>3</v>
      </c>
      <c r="D13" s="4">
        <f>ROUND(2876739,2)</f>
        <v>2876739</v>
      </c>
      <c r="E13" s="4">
        <f>ROUND(2424239,2)</f>
        <v>2424239</v>
      </c>
      <c r="F13" s="4">
        <f>ROUND(627841.44,2)</f>
        <v>627841.44</v>
      </c>
    </row>
    <row r="14" spans="1:6" ht="18.75">
      <c r="A14" s="2" t="s">
        <v>102</v>
      </c>
      <c r="B14" s="3" t="s">
        <v>38</v>
      </c>
      <c r="C14" s="3" t="s">
        <v>32</v>
      </c>
      <c r="D14" s="4">
        <f>ROUND(1663855,2)</f>
        <v>1663855</v>
      </c>
      <c r="E14" s="4">
        <f>ROUND(774349,2)</f>
        <v>774349</v>
      </c>
      <c r="F14" s="4">
        <f>ROUND(399880.22,2)</f>
        <v>399880.22</v>
      </c>
    </row>
    <row r="15" spans="1:6" ht="12.75">
      <c r="A15" s="2" t="s">
        <v>80</v>
      </c>
      <c r="B15" s="3" t="s">
        <v>1</v>
      </c>
      <c r="C15" s="3" t="s">
        <v>138</v>
      </c>
      <c r="D15" s="4">
        <f>ROUND(44161866,2)</f>
        <v>44161866</v>
      </c>
      <c r="E15" s="4">
        <f>ROUND(21926785,2)</f>
        <v>21926785</v>
      </c>
      <c r="F15" s="4">
        <f>ROUND(15802255.47,2)</f>
        <v>15802255.47</v>
      </c>
    </row>
    <row r="16" spans="1:6" ht="45.75">
      <c r="A16" s="2" t="s">
        <v>5</v>
      </c>
      <c r="B16" s="3" t="s">
        <v>36</v>
      </c>
      <c r="C16" s="3" t="s">
        <v>88</v>
      </c>
      <c r="D16" s="4">
        <f>ROUND(13578429,2)</f>
        <v>13578429</v>
      </c>
      <c r="E16" s="4">
        <f>ROUND(4982935,2)</f>
        <v>4982935</v>
      </c>
      <c r="F16" s="4">
        <f>ROUND(2800459.86,2)</f>
        <v>2800459.86</v>
      </c>
    </row>
    <row r="17" spans="1:6" ht="45.75">
      <c r="A17" s="2" t="s">
        <v>90</v>
      </c>
      <c r="B17" s="3" t="s">
        <v>105</v>
      </c>
      <c r="C17" s="3" t="s">
        <v>54</v>
      </c>
      <c r="D17" s="4">
        <f>ROUND(30583437,2)</f>
        <v>30583437</v>
      </c>
      <c r="E17" s="4">
        <f>ROUND(16943850,2)</f>
        <v>16943850</v>
      </c>
      <c r="F17" s="4">
        <f>ROUND(13001795.61,2)</f>
        <v>13001795.61</v>
      </c>
    </row>
    <row r="18" spans="1:6" ht="12.75">
      <c r="A18" s="2" t="s">
        <v>26</v>
      </c>
      <c r="B18" s="3" t="s">
        <v>33</v>
      </c>
      <c r="C18" s="3" t="s">
        <v>14</v>
      </c>
      <c r="D18" s="4">
        <f>ROUND(1320230,2)</f>
        <v>1320230</v>
      </c>
      <c r="E18" s="4">
        <f>ROUND(663970,2)</f>
        <v>663970</v>
      </c>
      <c r="F18" s="4">
        <f>ROUND(419625.31,2)</f>
        <v>419625.31</v>
      </c>
    </row>
    <row r="19" spans="1:6" ht="36.75">
      <c r="A19" s="2" t="s">
        <v>74</v>
      </c>
      <c r="B19" s="3" t="s">
        <v>133</v>
      </c>
      <c r="C19" s="3" t="s">
        <v>40</v>
      </c>
      <c r="D19" s="4">
        <f aca="true" t="shared" si="0" ref="D19:E22">ROUND(0,2)</f>
        <v>0</v>
      </c>
      <c r="E19" s="4">
        <f t="shared" si="0"/>
        <v>0</v>
      </c>
      <c r="F19" s="4">
        <f>ROUND(-5560.95,2)</f>
        <v>-5560.95</v>
      </c>
    </row>
    <row r="20" spans="1:6" ht="27.75">
      <c r="A20" s="2" t="s">
        <v>19</v>
      </c>
      <c r="B20" s="3" t="s">
        <v>104</v>
      </c>
      <c r="C20" s="3" t="s">
        <v>107</v>
      </c>
      <c r="D20" s="4">
        <f t="shared" si="0"/>
        <v>0</v>
      </c>
      <c r="E20" s="4">
        <f t="shared" si="0"/>
        <v>0</v>
      </c>
      <c r="F20" s="4">
        <f>ROUND(-5426.54,2)</f>
        <v>-5426.54</v>
      </c>
    </row>
    <row r="21" spans="1:6" ht="27.75">
      <c r="A21" s="2" t="s">
        <v>125</v>
      </c>
      <c r="B21" s="3" t="s">
        <v>139</v>
      </c>
      <c r="C21" s="3" t="s">
        <v>140</v>
      </c>
      <c r="D21" s="4">
        <f t="shared" si="0"/>
        <v>0</v>
      </c>
      <c r="E21" s="4">
        <f t="shared" si="0"/>
        <v>0</v>
      </c>
      <c r="F21" s="4">
        <f>ROUND(-118.9,2)</f>
        <v>-118.9</v>
      </c>
    </row>
    <row r="22" spans="1:6" ht="12.75">
      <c r="A22" s="2" t="s">
        <v>46</v>
      </c>
      <c r="B22" s="3" t="s">
        <v>49</v>
      </c>
      <c r="C22" s="3" t="s">
        <v>34</v>
      </c>
      <c r="D22" s="4">
        <f t="shared" si="0"/>
        <v>0</v>
      </c>
      <c r="E22" s="4">
        <f t="shared" si="0"/>
        <v>0</v>
      </c>
      <c r="F22" s="4">
        <f>ROUND(-15.51,2)</f>
        <v>-15.51</v>
      </c>
    </row>
    <row r="23" spans="1:6" ht="45.75">
      <c r="A23" s="2" t="s">
        <v>134</v>
      </c>
      <c r="B23" s="3" t="s">
        <v>131</v>
      </c>
      <c r="C23" s="3" t="s">
        <v>110</v>
      </c>
      <c r="D23" s="4">
        <f>ROUND(25411539.49,2)</f>
        <v>25411539.49</v>
      </c>
      <c r="E23" s="4">
        <f>ROUND(7414139,2)</f>
        <v>7414139</v>
      </c>
      <c r="F23" s="4">
        <f>ROUND(4653081.52,2)</f>
        <v>4653081.52</v>
      </c>
    </row>
    <row r="24" spans="1:6" ht="72.75">
      <c r="A24" s="2" t="s">
        <v>112</v>
      </c>
      <c r="B24" s="3" t="s">
        <v>89</v>
      </c>
      <c r="C24" s="3" t="s">
        <v>11</v>
      </c>
      <c r="D24" s="4">
        <f>ROUND(24738039.49,2)</f>
        <v>24738039.49</v>
      </c>
      <c r="E24" s="4">
        <f>ROUND(6958125,2)</f>
        <v>6958125</v>
      </c>
      <c r="F24" s="4">
        <f>ROUND(4312925.81,2)</f>
        <v>4312925.81</v>
      </c>
    </row>
    <row r="25" spans="1:6" ht="90.75">
      <c r="A25" s="2" t="s">
        <v>94</v>
      </c>
      <c r="B25" s="3" t="s">
        <v>59</v>
      </c>
      <c r="C25" s="3" t="s">
        <v>28</v>
      </c>
      <c r="D25" s="4">
        <f>ROUND(673500,2)</f>
        <v>673500</v>
      </c>
      <c r="E25" s="4">
        <f>ROUND(456014,2)</f>
        <v>456014</v>
      </c>
      <c r="F25" s="4">
        <f>ROUND(340155.71,2)</f>
        <v>340155.71</v>
      </c>
    </row>
    <row r="26" spans="1:6" ht="18.75">
      <c r="A26" s="2" t="s">
        <v>97</v>
      </c>
      <c r="B26" s="3" t="s">
        <v>44</v>
      </c>
      <c r="C26" s="3" t="s">
        <v>98</v>
      </c>
      <c r="D26" s="4">
        <f>ROUND(1100000,2)</f>
        <v>1100000</v>
      </c>
      <c r="E26" s="4">
        <f>ROUND(1100000,2)</f>
        <v>1100000</v>
      </c>
      <c r="F26" s="4">
        <f>ROUND(1020390.46,2)</f>
        <v>1020390.46</v>
      </c>
    </row>
    <row r="27" spans="1:6" ht="36.75">
      <c r="A27" s="2" t="s">
        <v>8</v>
      </c>
      <c r="B27" s="3" t="s">
        <v>87</v>
      </c>
      <c r="C27" s="3" t="s">
        <v>60</v>
      </c>
      <c r="D27" s="4">
        <f>ROUND(382970,2)</f>
        <v>382970</v>
      </c>
      <c r="E27" s="4">
        <f>ROUND(101100,2)</f>
        <v>101100</v>
      </c>
      <c r="F27" s="4">
        <f>ROUND(3230,2)</f>
        <v>3230</v>
      </c>
    </row>
    <row r="28" spans="1:6" ht="27.75">
      <c r="A28" s="2" t="s">
        <v>86</v>
      </c>
      <c r="B28" s="3" t="s">
        <v>6</v>
      </c>
      <c r="C28" s="3" t="s">
        <v>124</v>
      </c>
      <c r="D28" s="4">
        <f>ROUND(460000,2)</f>
        <v>460000</v>
      </c>
      <c r="E28" s="4">
        <f>ROUND(220121,2)</f>
        <v>220121</v>
      </c>
      <c r="F28" s="4">
        <f>ROUND(164142.49,2)</f>
        <v>164142.49</v>
      </c>
    </row>
    <row r="29" spans="1:6" ht="27.75">
      <c r="A29" s="2" t="s">
        <v>109</v>
      </c>
      <c r="B29" s="3" t="s">
        <v>93</v>
      </c>
      <c r="C29" s="3" t="s">
        <v>7</v>
      </c>
      <c r="D29" s="4">
        <f>ROUND(4626238,2)</f>
        <v>4626238</v>
      </c>
      <c r="E29" s="4">
        <f>ROUND(560220,2)</f>
        <v>560220</v>
      </c>
      <c r="F29" s="4">
        <f>ROUND(114586.31,2)</f>
        <v>114586.31</v>
      </c>
    </row>
    <row r="30" spans="1:6" ht="72.75">
      <c r="A30" s="2" t="s">
        <v>118</v>
      </c>
      <c r="B30" s="3" t="s">
        <v>51</v>
      </c>
      <c r="C30" s="3" t="s">
        <v>48</v>
      </c>
      <c r="D30" s="4">
        <f>ROUND(700000,2)</f>
        <v>700000</v>
      </c>
      <c r="E30" s="4">
        <f>ROUND(146414,2)</f>
        <v>146414</v>
      </c>
      <c r="F30" s="4">
        <f>ROUND(17133.6,2)</f>
        <v>17133.6</v>
      </c>
    </row>
    <row r="31" spans="1:6" ht="45.75">
      <c r="A31" s="2" t="s">
        <v>65</v>
      </c>
      <c r="B31" s="3" t="s">
        <v>91</v>
      </c>
      <c r="C31" s="3" t="s">
        <v>22</v>
      </c>
      <c r="D31" s="4">
        <f>ROUND(3926238,2)</f>
        <v>3926238</v>
      </c>
      <c r="E31" s="4">
        <f>ROUND(413806,2)</f>
        <v>413806</v>
      </c>
      <c r="F31" s="4">
        <f>ROUND(97452.71,2)</f>
        <v>97452.71</v>
      </c>
    </row>
    <row r="32" spans="1:6" ht="36.75">
      <c r="A32" s="2" t="s">
        <v>108</v>
      </c>
      <c r="B32" s="3" t="s">
        <v>121</v>
      </c>
      <c r="C32" s="3" t="s">
        <v>119</v>
      </c>
      <c r="D32" s="4">
        <f>ROUND(1276238,2)</f>
        <v>1276238</v>
      </c>
      <c r="E32" s="4">
        <f>ROUND(313711,2)</f>
        <v>313711</v>
      </c>
      <c r="F32" s="4">
        <f>ROUND(97358.16,2)</f>
        <v>97358.16</v>
      </c>
    </row>
    <row r="33" spans="1:6" ht="54.75">
      <c r="A33" s="2" t="s">
        <v>52</v>
      </c>
      <c r="B33" s="3" t="s">
        <v>55</v>
      </c>
      <c r="C33" s="3" t="s">
        <v>123</v>
      </c>
      <c r="D33" s="4">
        <f>ROUND(2650000,2)</f>
        <v>2650000</v>
      </c>
      <c r="E33" s="4">
        <f>ROUND(100095,2)</f>
        <v>100095</v>
      </c>
      <c r="F33" s="4">
        <f>ROUND(94.55,2)</f>
        <v>94.55</v>
      </c>
    </row>
    <row r="34" spans="1:6" ht="18.75">
      <c r="A34" s="2" t="s">
        <v>23</v>
      </c>
      <c r="B34" s="3" t="s">
        <v>35</v>
      </c>
      <c r="C34" s="3" t="s">
        <v>72</v>
      </c>
      <c r="D34" s="4">
        <f>ROUND(1900000,2)</f>
        <v>1900000</v>
      </c>
      <c r="E34" s="4">
        <f>ROUND(875000,2)</f>
        <v>875000</v>
      </c>
      <c r="F34" s="4">
        <f>ROUND(517530.06,2)</f>
        <v>517530.06</v>
      </c>
    </row>
    <row r="35" spans="1:6" ht="12.75">
      <c r="A35" s="2" t="s">
        <v>82</v>
      </c>
      <c r="B35" s="3" t="s">
        <v>81</v>
      </c>
      <c r="C35" s="3" t="s">
        <v>10</v>
      </c>
      <c r="D35" s="4">
        <f>ROUND(6787793,2)</f>
        <v>6787793</v>
      </c>
      <c r="E35" s="4">
        <f>ROUND(3330042,2)</f>
        <v>3330042</v>
      </c>
      <c r="F35" s="4">
        <f>ROUND(2324825.63,2)</f>
        <v>2324825.63</v>
      </c>
    </row>
    <row r="36" spans="1:6" ht="12.75">
      <c r="A36" s="2" t="s">
        <v>4</v>
      </c>
      <c r="B36" s="3" t="s">
        <v>136</v>
      </c>
      <c r="C36" s="3" t="s">
        <v>79</v>
      </c>
      <c r="D36" s="4">
        <f>ROUND(0,2)</f>
        <v>0</v>
      </c>
      <c r="E36" s="4">
        <f>ROUND(0,2)</f>
        <v>0</v>
      </c>
      <c r="F36" s="4">
        <f>ROUND(-334487.82,2)</f>
        <v>-334487.82</v>
      </c>
    </row>
    <row r="37" spans="1:6" ht="12.75">
      <c r="A37" s="2" t="s">
        <v>29</v>
      </c>
      <c r="B37" s="3" t="s">
        <v>12</v>
      </c>
      <c r="C37" s="3" t="s">
        <v>113</v>
      </c>
      <c r="D37" s="4">
        <f>ROUND(6787793,2)</f>
        <v>6787793</v>
      </c>
      <c r="E37" s="4">
        <f>ROUND(3330042,2)</f>
        <v>3330042</v>
      </c>
      <c r="F37" s="4">
        <f>ROUND(2659313.45,2)</f>
        <v>2659313.45</v>
      </c>
    </row>
    <row r="38" spans="1:6" ht="12.75">
      <c r="A38" s="2" t="s">
        <v>78</v>
      </c>
      <c r="B38" s="3" t="s">
        <v>115</v>
      </c>
      <c r="C38" s="3" t="s">
        <v>64</v>
      </c>
      <c r="D38" s="4">
        <f>ROUND(858482348,2)</f>
        <v>858482348</v>
      </c>
      <c r="E38" s="4">
        <f>ROUND(159710620.6,2)</f>
        <v>159710620.6</v>
      </c>
      <c r="F38" s="4">
        <f>ROUND(158280094.41,2)</f>
        <v>158280094.41</v>
      </c>
    </row>
    <row r="39" spans="1:6" ht="27.75">
      <c r="A39" s="2" t="s">
        <v>16</v>
      </c>
      <c r="B39" s="3" t="s">
        <v>31</v>
      </c>
      <c r="C39" s="3" t="s">
        <v>39</v>
      </c>
      <c r="D39" s="4">
        <f>ROUND(826832148,2)</f>
        <v>826832148</v>
      </c>
      <c r="E39" s="4">
        <f>ROUND(158815620.6,2)</f>
        <v>158815620.6</v>
      </c>
      <c r="F39" s="4">
        <f>ROUND(158815620.6,2)</f>
        <v>158815620.6</v>
      </c>
    </row>
    <row r="40" spans="1:6" ht="27.75">
      <c r="A40" s="2" t="s">
        <v>77</v>
      </c>
      <c r="B40" s="3" t="s">
        <v>76</v>
      </c>
      <c r="C40" s="3" t="s">
        <v>95</v>
      </c>
      <c r="D40" s="4">
        <f>ROUND(100150900,2)</f>
        <v>100150900</v>
      </c>
      <c r="E40" s="4">
        <f>ROUND(37515900,2)</f>
        <v>37515900</v>
      </c>
      <c r="F40" s="4">
        <f>ROUND(37515900,2)</f>
        <v>37515900</v>
      </c>
    </row>
    <row r="41" spans="1:6" ht="18.75">
      <c r="A41" s="2" t="s">
        <v>18</v>
      </c>
      <c r="B41" s="3" t="s">
        <v>15</v>
      </c>
      <c r="C41" s="3" t="s">
        <v>0</v>
      </c>
      <c r="D41" s="4">
        <f>ROUND(40569900,2)</f>
        <v>40569900</v>
      </c>
      <c r="E41" s="4">
        <f>ROUND(16209900,2)</f>
        <v>16209900</v>
      </c>
      <c r="F41" s="4">
        <f>ROUND(16209900,2)</f>
        <v>16209900</v>
      </c>
    </row>
    <row r="42" spans="1:6" ht="27.75">
      <c r="A42" s="2" t="s">
        <v>68</v>
      </c>
      <c r="B42" s="3" t="s">
        <v>66</v>
      </c>
      <c r="C42" s="3" t="s">
        <v>13</v>
      </c>
      <c r="D42" s="4">
        <f>ROUND(48568000,2)</f>
        <v>48568000</v>
      </c>
      <c r="E42" s="4">
        <f>ROUND(20236000,2)</f>
        <v>20236000</v>
      </c>
      <c r="F42" s="4">
        <f>ROUND(20236000,2)</f>
        <v>20236000</v>
      </c>
    </row>
    <row r="43" spans="1:6" ht="36.75">
      <c r="A43" s="2" t="s">
        <v>129</v>
      </c>
      <c r="B43" s="3" t="s">
        <v>21</v>
      </c>
      <c r="C43" s="3" t="s">
        <v>24</v>
      </c>
      <c r="D43" s="4">
        <f>ROUND(469568668,2)</f>
        <v>469568668</v>
      </c>
      <c r="E43" s="4">
        <f>ROUND(36906444.97,2)</f>
        <v>36906444.97</v>
      </c>
      <c r="F43" s="4">
        <f>ROUND(36906444.97,2)</f>
        <v>36906444.97</v>
      </c>
    </row>
    <row r="44" spans="1:6" ht="27.75">
      <c r="A44" s="2" t="s">
        <v>50</v>
      </c>
      <c r="B44" s="3" t="s">
        <v>67</v>
      </c>
      <c r="C44" s="3" t="s">
        <v>84</v>
      </c>
      <c r="D44" s="4">
        <f>ROUND(212317800,2)</f>
        <v>212317800</v>
      </c>
      <c r="E44" s="4">
        <f>ROUND(72194485.77,2)</f>
        <v>72194485.77</v>
      </c>
      <c r="F44" s="4">
        <f>ROUND(72194485.77,2)</f>
        <v>72194485.77</v>
      </c>
    </row>
    <row r="45" spans="1:6" ht="12.75">
      <c r="A45" s="2" t="s">
        <v>103</v>
      </c>
      <c r="B45" s="3" t="s">
        <v>25</v>
      </c>
      <c r="C45" s="3" t="s">
        <v>2</v>
      </c>
      <c r="D45" s="4">
        <f>ROUND(44794780,2)</f>
        <v>44794780</v>
      </c>
      <c r="E45" s="4">
        <f>ROUND(12198789.86,2)</f>
        <v>12198789.86</v>
      </c>
      <c r="F45" s="4">
        <f>ROUND(12198789.86,2)</f>
        <v>12198789.86</v>
      </c>
    </row>
    <row r="46" spans="1:6" ht="18.75">
      <c r="A46" s="2" t="s">
        <v>137</v>
      </c>
      <c r="B46" s="3" t="s">
        <v>42</v>
      </c>
      <c r="C46" s="3" t="s">
        <v>114</v>
      </c>
      <c r="D46" s="4">
        <f>ROUND(31650200,2)</f>
        <v>31650200</v>
      </c>
      <c r="E46" s="4">
        <f>ROUND(895000,2)</f>
        <v>895000</v>
      </c>
      <c r="F46" s="4">
        <f>ROUND(378025.2,2)</f>
        <v>378025.2</v>
      </c>
    </row>
    <row r="47" spans="1:6" ht="45.75">
      <c r="A47" s="2" t="s">
        <v>111</v>
      </c>
      <c r="B47" s="3" t="s">
        <v>9</v>
      </c>
      <c r="C47" s="3" t="s">
        <v>127</v>
      </c>
      <c r="D47" s="4">
        <f>ROUND(0,2)</f>
        <v>0</v>
      </c>
      <c r="E47" s="4">
        <f>ROUND(0,2)</f>
        <v>0</v>
      </c>
      <c r="F47" s="4">
        <f>ROUND(-913551.39,2)</f>
        <v>-913551.39</v>
      </c>
    </row>
    <row r="48" spans="1:6" ht="12.75">
      <c r="A48" s="2" t="s">
        <v>116</v>
      </c>
      <c r="B48" s="3" t="s">
        <v>41</v>
      </c>
      <c r="C48" s="3" t="s">
        <v>71</v>
      </c>
      <c r="D48" s="4">
        <f>ROUND(1031311289.49,2)</f>
        <v>1031311289.49</v>
      </c>
      <c r="E48" s="4">
        <f>ROUND(243022044.6,2)</f>
        <v>243022044.6</v>
      </c>
      <c r="F48" s="4">
        <f>ROUND(214803061.52,2)</f>
        <v>214803061.52</v>
      </c>
    </row>
    <row r="49" spans="1:6" ht="12.75">
      <c r="A49" s="5" t="s">
        <v>101</v>
      </c>
      <c r="B49" s="6"/>
      <c r="C49" s="5" t="s">
        <v>101</v>
      </c>
      <c r="D49" s="6"/>
      <c r="E49" s="6"/>
      <c r="F49" s="6"/>
    </row>
    <row r="50" spans="1:6" ht="12.75" customHeight="1">
      <c r="A50" s="10" t="s">
        <v>142</v>
      </c>
      <c r="B50" s="6"/>
      <c r="C50" s="11" t="s">
        <v>143</v>
      </c>
      <c r="D50" s="12"/>
      <c r="E50" s="12"/>
      <c r="F50" s="12"/>
    </row>
    <row r="51" spans="1:6" ht="12.75">
      <c r="A51" s="8" t="s">
        <v>101</v>
      </c>
      <c r="B51" s="6"/>
      <c r="C51" s="8" t="s">
        <v>101</v>
      </c>
      <c r="D51" s="6"/>
      <c r="E51" s="6"/>
      <c r="F51" s="6"/>
    </row>
    <row r="52" spans="1:6" ht="12.75" customHeight="1">
      <c r="A52" s="10" t="s">
        <v>144</v>
      </c>
      <c r="B52" s="6"/>
      <c r="C52" s="11" t="s">
        <v>145</v>
      </c>
      <c r="D52" s="12"/>
      <c r="E52" s="12"/>
      <c r="F52" s="12"/>
    </row>
  </sheetData>
  <mergeCells count="14">
    <mergeCell ref="A50:B50"/>
    <mergeCell ref="A51:B51"/>
    <mergeCell ref="A52:B52"/>
    <mergeCell ref="C49:F49"/>
    <mergeCell ref="C50:F50"/>
    <mergeCell ref="C51:F51"/>
    <mergeCell ref="C52:F52"/>
    <mergeCell ref="A49:B49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2012-05-22T04:52:39Z</cp:lastPrinted>
  <dcterms:created xsi:type="dcterms:W3CDTF">2012-05-22T04:53:03Z</dcterms:created>
  <dcterms:modified xsi:type="dcterms:W3CDTF">2012-05-22T04:53:03Z</dcterms:modified>
  <cp:category/>
  <cp:version/>
  <cp:contentType/>
  <cp:contentStatus/>
</cp:coreProperties>
</file>