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<sst xmlns="http://schemas.openxmlformats.org/spreadsheetml/2006/main" count="148" uniqueCount="146">
  <si>
    <t>Дотации на выравнивание бюджетной обеспеченности</t>
  </si>
  <si>
    <t>000  1  06  06000  00  0000  110</t>
  </si>
  <si>
    <t>Иные межбюджетные трансферты</t>
  </si>
  <si>
    <t>Единый сельскохозяйственный налог</t>
  </si>
  <si>
    <t>1,53</t>
  </si>
  <si>
    <t>1,13</t>
  </si>
  <si>
    <t>000  1  13  01995  10  0000  130</t>
  </si>
  <si>
    <t>ДОХОДЫ ОТ ПРОДАЖИ МАТЕРИАЛЬНЫХ И НЕМАТЕРИАЛЬНЫХ АКТИВОВ</t>
  </si>
  <si>
    <t>1,36</t>
  </si>
  <si>
    <t>000  2  19  00000  00  0000  000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</si>
  <si>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</si>
  <si>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</si>
  <si>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000  1  17  05000  00  0000  180</t>
  </si>
  <si>
    <t>Дотации бюджетам на поддержку мер по обеспечению сбалансированности бюджетов</t>
  </si>
  <si>
    <t>ГОСУДАРСТВЕННАЯ ПОШЛИНА</t>
  </si>
  <si>
    <t>000  2  02  01001  00  0000  151</t>
  </si>
  <si>
    <t>1,57</t>
  </si>
  <si>
    <t>000  1  00  00000  00  0000  000</t>
  </si>
  <si>
    <t>1,59</t>
  </si>
  <si>
    <t>1,17</t>
  </si>
  <si>
    <t>000  1  01  02000  01  0000  110</t>
  </si>
  <si>
    <t>000  2  02  02000  00  0000  151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</si>
  <si>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</si>
  <si>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1,51</t>
  </si>
  <si>
    <t>Субсидии бюджетам субъектов Российской Федерации и муниципальных образований (межбюджетные субсидии)</t>
  </si>
  <si>
    <t>000  2  02  04000  00  0000  151</t>
  </si>
  <si>
    <t>1,15</t>
  </si>
  <si>
    <t>№ листа / № строки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</si>
  <si>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</si>
  <si>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1,55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</si>
  <si>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</si>
  <si>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000  2  02  00000  00  0000  000</t>
  </si>
  <si>
    <t>Налог на имущество физических лиц</t>
  </si>
  <si>
    <t>000  1  08  00000  00  0000  000</t>
  </si>
  <si>
    <t>Налог с продаж</t>
  </si>
  <si>
    <t>000  1  16  00000  00  0000  000</t>
  </si>
  <si>
    <t>000  1  06  06010  00  0000  110</t>
  </si>
  <si>
    <t>000  1  05  02000  02  0000  110</t>
  </si>
  <si>
    <t>000  1  06  01000  00  0000  110</t>
  </si>
  <si>
    <t>БЕЗВОЗМЕЗДНЫЕ ПОСТУПЛЕНИЯ ОТ ДРУГИХ БЮДЖЕТОВ БЮДЖЕТНОЙ СИСТЕМЫ РФ</t>
  </si>
  <si>
    <t>ЗАДОЛЖЕННОСТЬ И ПЕРЕРАСЧЕТЫ ПО ОТМЕНЕННЫМ НАЛОГАМ, СБОРАМ И ИНЫМ ОБЯЗАТЕЛЬНЫМ ПЛАТЕЖАМ</t>
  </si>
  <si>
    <t>000  8  90  00000  00  0000  000</t>
  </si>
  <si>
    <t>000  2  07  00000  00  0000  180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</si>
  <si>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</si>
  <si>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000  1  12  01000  01  0000  120</t>
  </si>
  <si>
    <t>1,4</t>
  </si>
  <si>
    <t>1,22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</si>
  <si>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</si>
  <si>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</si>
  <si>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000  1  09  06010  02  0000  110</t>
  </si>
  <si>
    <t>1,62</t>
  </si>
  <si>
    <t>000  1  14  02000  00  0000  000</t>
  </si>
  <si>
    <t>1,47</t>
  </si>
  <si>
    <t>Единый налог на вмененный доход для отдельных видов деятельности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</si>
  <si>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</si>
  <si>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000  1  14  06020  00  0000  430</t>
  </si>
  <si>
    <t>000  1  01  02010  01  0000  110</t>
  </si>
  <si>
    <t>Доходы бюджета - ИТОГО</t>
  </si>
  <si>
    <t>1,2</t>
  </si>
  <si>
    <t>000  1  11  05030  00  0000  120</t>
  </si>
  <si>
    <t>Прочие доходы от оказания платных услуг (работ) получателями средств бюджетов муниципальных районов</t>
  </si>
  <si>
    <t>2  2 Кассовый план на ОП</t>
  </si>
  <si>
    <t>1  1 Кассовый план на год</t>
  </si>
  <si>
    <t>Краткий месячный отчет по поселениям</t>
  </si>
  <si>
    <t>БЕЗВОЗМЕЗДНЫЕ ПОСТУПЛЕНИЯ</t>
  </si>
  <si>
    <t>1,45</t>
  </si>
  <si>
    <t>000  2  02  01003  00  0000  151</t>
  </si>
  <si>
    <t>000  2  02  03000  00  0000  151</t>
  </si>
  <si>
    <t>1,60</t>
  </si>
  <si>
    <t>1,8</t>
  </si>
  <si>
    <t>1,6</t>
  </si>
  <si>
    <t>Всего доходов</t>
  </si>
  <si>
    <t>ШТРАФЫ, САНКЦИИ, ВОЗМЕЩЕНИЕ УЩЕРБА</t>
  </si>
  <si>
    <t>Налог на доходы физических лиц</t>
  </si>
  <si>
    <t>1,16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</si>
  <si>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</si>
  <si>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000  2  02  01000  00  0000  151</t>
  </si>
  <si>
    <t>1,58</t>
  </si>
  <si>
    <t>1,56</t>
  </si>
  <si>
    <t>Невыясненные поступления</t>
  </si>
  <si>
    <t>1,12</t>
  </si>
  <si>
    <t>000  1  17  00000  00  0000  000</t>
  </si>
  <si>
    <t>1,52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</si>
  <si>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</si>
  <si>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</si>
  <si>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</si>
  <si>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1,37</t>
  </si>
  <si>
    <t>000  1  13  01995  05  0000  130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</si>
  <si>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</si>
  <si>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000  1  11  05010  00  0000  120</t>
  </si>
  <si>
    <t>1,14</t>
  </si>
  <si>
    <t>000  1  14  06000  00  0000  430</t>
  </si>
  <si>
    <t>000  1  01  02030  01  0000  110</t>
  </si>
  <si>
    <t>000  1  14  00000  00  0000  000</t>
  </si>
  <si>
    <t>1,31</t>
  </si>
  <si>
    <t>Дотации бюджетам субъектов Российской Федерации и муниципальных образований</t>
  </si>
  <si>
    <t>000  8  50  00000  00  0000  000</t>
  </si>
  <si>
    <t>1,35</t>
  </si>
  <si>
    <t>Плата за негативное воздействие на окружающую среду</t>
  </si>
  <si>
    <t>Всего по району</t>
  </si>
  <si>
    <t>3  3 Исполнено</t>
  </si>
  <si>
    <t xml:space="preserve"> </t>
  </si>
  <si>
    <t>1,10</t>
  </si>
  <si>
    <t>1,63</t>
  </si>
  <si>
    <t>000  1  09  01000  00  0000  110</t>
  </si>
  <si>
    <t>000  1  06  06020  00  0000  110</t>
  </si>
  <si>
    <t>1,5</t>
  </si>
  <si>
    <t>Налог на прибыль организаций, зачислявшийся до 1 января 2005 года в местные бюджеты</t>
  </si>
  <si>
    <t>1,46</t>
  </si>
  <si>
    <t>1,42</t>
  </si>
  <si>
    <t>ДОХОДЫ ОТ ИСПОЛЬЗОВАНИЯ ИМУЩЕСТВА, НАХОДЯЩЕГОСЯ В ГОСУДАРСТВЕННОЙ И МУНИЦИПАЛЬНОЙ СОБСТВЕННОСТИ</t>
  </si>
  <si>
    <t>1,67</t>
  </si>
  <si>
    <t>1,29</t>
  </si>
  <si>
    <t>Прочие неналоговые доходы</t>
  </si>
  <si>
    <t>ПРОЧИЕ БЕЗВОЗМЕЗДНЫЕ ПОСТУПЛЕНИЯ</t>
  </si>
  <si>
    <t>000  2  00  00000  00  0000  000</t>
  </si>
  <si>
    <t>1,69</t>
  </si>
  <si>
    <t>1,1</t>
  </si>
  <si>
    <t>1,44</t>
  </si>
  <si>
    <t>Доходы от продажи земельных участков, государственная собственность на которые не разграничена</t>
  </si>
  <si>
    <t>Код показателя</t>
  </si>
  <si>
    <t>000  1  14  06010  00  0000  430</t>
  </si>
  <si>
    <t>000  1  01  02020  01  0000  110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</si>
  <si>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</si>
  <si>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</si>
  <si>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1,21</t>
  </si>
  <si>
    <t>000  1  05  03000  01  0000  110</t>
  </si>
  <si>
    <t>ВОЗВРАТ ОСТАТКОВ СУБСИДИЙ, СУБВЕНЦИЙ И ИНЫХ МЕЖБЮДЖЕТНЫХ ТРАНСФЕРТОВ, ИМЕЮЩИХ ЦЕЛЕВОЕ НАЗНАЧЕНИЕ, ПРОШЛЫХ ЛЕТ</t>
  </si>
  <si>
    <t>1,7</t>
  </si>
  <si>
    <t>1,61</t>
  </si>
  <si>
    <t>1,9</t>
  </si>
  <si>
    <t>000  1  11  00000  00  0000  000</t>
  </si>
  <si>
    <t>000  1  01  02040  01  0000  110</t>
  </si>
  <si>
    <t>000  1  09  00000  00  0000  000</t>
  </si>
  <si>
    <t>1,25</t>
  </si>
  <si>
    <t>1,3</t>
  </si>
  <si>
    <t>000  1  17  01000  00  0000  180</t>
  </si>
  <si>
    <t>1,65</t>
  </si>
  <si>
    <t>Земельный налог</t>
  </si>
  <si>
    <t>000  1  09  04050  00  0000  110</t>
  </si>
  <si>
    <t>Земельный налог (по обязательствам, возникшим до        1 января 2006 года)</t>
  </si>
  <si>
    <t>Доходы по поселениям на 01.04.2012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</si>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</sst>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40">
      <selection activeCell="D59" sqref="D59"/>
    </sheetView>
  </sheetViews>
  <sheetFormatPr defaultColWidth="9.140625" defaultRowHeight="12.75"/>
  <cols>
    <col min="1" max="1" width="6.8515625" style="0" customWidth="1"/>
    <col min="2" max="2" width="20.28125" style="0" customWidth="1"/>
    <col min="3" max="3" width="24.57421875" style="0" customWidth="1"/>
    <col min="4" max="4" width="11.8515625" style="0" customWidth="1"/>
    <col min="5" max="5" width="11.7109375" style="0" customWidth="1"/>
    <col min="6" max="6" width="11.140625" style="0" customWidth="1"/>
  </cols>
  <sheetData>
    <row r="1" spans="1:6" ht="12.75" customHeight="1">
      <c r="A1" s="5"/>
      <c r="B1" s="6"/>
      <c r="C1" s="7" t="s">
        <v>63</v>
      </c>
      <c r="D1" s="6"/>
      <c r="E1" s="6"/>
      <c r="F1" s="6"/>
    </row>
    <row r="2" spans="1:6" ht="12.75" customHeight="1">
      <c r="A2" s="5"/>
      <c r="B2" s="6"/>
      <c r="C2" s="8" t="s">
        <v>141</v>
      </c>
      <c r="D2" s="6"/>
      <c r="E2" s="6"/>
      <c r="F2" s="6"/>
    </row>
    <row r="3" spans="1:6" ht="12.75">
      <c r="A3" s="5" t="s">
        <v>101</v>
      </c>
      <c r="B3" s="6"/>
      <c r="C3" s="7" t="s">
        <v>99</v>
      </c>
      <c r="D3" s="6"/>
      <c r="E3" s="6"/>
      <c r="F3" s="6"/>
    </row>
    <row r="4" spans="1:6" ht="36">
      <c r="A4" s="1" t="s">
        <v>27</v>
      </c>
      <c r="B4" s="1" t="s">
        <v>120</v>
      </c>
      <c r="C4" s="1" t="s">
        <v>83</v>
      </c>
      <c r="D4" s="1" t="s">
        <v>62</v>
      </c>
      <c r="E4" s="1" t="s">
        <v>61</v>
      </c>
      <c r="F4" s="1" t="s">
        <v>100</v>
      </c>
    </row>
    <row r="5" spans="1:6" ht="18.75">
      <c r="A5" s="2" t="s">
        <v>117</v>
      </c>
      <c r="B5" s="3" t="s">
        <v>96</v>
      </c>
      <c r="C5" s="3" t="s">
        <v>57</v>
      </c>
      <c r="D5" s="4">
        <f>ROUND(973344729,2)</f>
        <v>973344729</v>
      </c>
      <c r="E5" s="4">
        <f>ROUND(141824482.82,2)</f>
        <v>141824482.82</v>
      </c>
      <c r="F5" s="4">
        <f>ROUND(141452601.43,2)</f>
        <v>141452601.43</v>
      </c>
    </row>
    <row r="6" spans="1:6" ht="18.75">
      <c r="A6" s="2" t="s">
        <v>58</v>
      </c>
      <c r="B6" s="3" t="s">
        <v>17</v>
      </c>
      <c r="C6" s="3" t="s">
        <v>85</v>
      </c>
      <c r="D6" s="4">
        <f>ROUND(172277400,2)</f>
        <v>172277400</v>
      </c>
      <c r="E6" s="4">
        <f>ROUND(43432594.22,2)</f>
        <v>43432594.22</v>
      </c>
      <c r="F6" s="4">
        <f>ROUND(43457088.14,2)</f>
        <v>43457088.14</v>
      </c>
    </row>
    <row r="7" spans="1:6" ht="18.75">
      <c r="A7" s="2" t="s">
        <v>135</v>
      </c>
      <c r="B7" s="3" t="s">
        <v>20</v>
      </c>
      <c r="C7" s="3" t="s">
        <v>73</v>
      </c>
      <c r="D7" s="4">
        <f>ROUND(73727073,2)</f>
        <v>73727073</v>
      </c>
      <c r="E7" s="4">
        <f>ROUND(19888689.86,2)</f>
        <v>19888689.86</v>
      </c>
      <c r="F7" s="4">
        <f>ROUND(19925786.21,2)</f>
        <v>19925786.21</v>
      </c>
    </row>
    <row r="8" spans="1:6" ht="90.75">
      <c r="A8" s="2" t="s">
        <v>45</v>
      </c>
      <c r="B8" s="3" t="s">
        <v>56</v>
      </c>
      <c r="C8" s="3" t="s">
        <v>47</v>
      </c>
      <c r="D8" s="4">
        <f>ROUND(72913473,2)</f>
        <v>72913473</v>
      </c>
      <c r="E8" s="4">
        <f>ROUND(19810834.86,2)</f>
        <v>19810834.86</v>
      </c>
      <c r="F8" s="4">
        <f>ROUND(19846819.58,2)</f>
        <v>19846819.58</v>
      </c>
    </row>
    <row r="9" spans="1:6" ht="117.75">
      <c r="A9" s="2" t="s">
        <v>106</v>
      </c>
      <c r="B9" s="3" t="s">
        <v>122</v>
      </c>
      <c r="C9" s="3" t="s">
        <v>43</v>
      </c>
      <c r="D9" s="4">
        <f>ROUND(800800,2)</f>
        <v>800800</v>
      </c>
      <c r="E9" s="4">
        <f>ROUND(70372,2)</f>
        <v>70372</v>
      </c>
      <c r="F9" s="4">
        <f>ROUND(70792.43,2)</f>
        <v>70792.43</v>
      </c>
    </row>
    <row r="10" spans="1:6" ht="45.75">
      <c r="A10" s="2" t="s">
        <v>70</v>
      </c>
      <c r="B10" s="3" t="s">
        <v>92</v>
      </c>
      <c r="C10" s="3" t="s">
        <v>30</v>
      </c>
      <c r="D10" s="4">
        <f>ROUND(6900,2)</f>
        <v>6900</v>
      </c>
      <c r="E10" s="4">
        <f>ROUND(4583,2)</f>
        <v>4583</v>
      </c>
      <c r="F10" s="4">
        <f>ROUND(5224.2,2)</f>
        <v>5224.2</v>
      </c>
    </row>
    <row r="11" spans="1:6" ht="99.75">
      <c r="A11" s="2" t="s">
        <v>128</v>
      </c>
      <c r="B11" s="3" t="s">
        <v>132</v>
      </c>
      <c r="C11" s="3" t="s">
        <v>75</v>
      </c>
      <c r="D11" s="4">
        <f>ROUND(5900,2)</f>
        <v>5900</v>
      </c>
      <c r="E11" s="4">
        <f>ROUND(2900,2)</f>
        <v>2900</v>
      </c>
      <c r="F11" s="4">
        <f>ROUND(2950,2)</f>
        <v>2950</v>
      </c>
    </row>
    <row r="12" spans="1:6" ht="18.75">
      <c r="A12" s="2" t="s">
        <v>69</v>
      </c>
      <c r="B12" s="3" t="s">
        <v>37</v>
      </c>
      <c r="C12" s="3" t="s">
        <v>53</v>
      </c>
      <c r="D12" s="4">
        <f>ROUND(8444138,2)</f>
        <v>8444138</v>
      </c>
      <c r="E12" s="4">
        <f>ROUND(1894527.8,2)</f>
        <v>1894527.8</v>
      </c>
      <c r="F12" s="4">
        <f>ROUND(1931964.65,2)</f>
        <v>1931964.65</v>
      </c>
    </row>
    <row r="13" spans="1:6" ht="18.75">
      <c r="A13" s="2" t="s">
        <v>130</v>
      </c>
      <c r="B13" s="3" t="s">
        <v>126</v>
      </c>
      <c r="C13" s="3" t="s">
        <v>3</v>
      </c>
      <c r="D13" s="4">
        <f>ROUND(2808239,2)</f>
        <v>2808239</v>
      </c>
      <c r="E13" s="4">
        <f>ROUND(1908413,2)</f>
        <v>1908413</v>
      </c>
      <c r="F13" s="4">
        <f>ROUND(1932756.27,2)</f>
        <v>1932756.27</v>
      </c>
    </row>
    <row r="14" spans="1:6" ht="18.75">
      <c r="A14" s="2" t="s">
        <v>102</v>
      </c>
      <c r="B14" s="3" t="s">
        <v>38</v>
      </c>
      <c r="C14" s="3" t="s">
        <v>32</v>
      </c>
      <c r="D14" s="4">
        <f>ROUND(1663855,2)</f>
        <v>1663855</v>
      </c>
      <c r="E14" s="4">
        <f>ROUND(343593.17,2)</f>
        <v>343593.17</v>
      </c>
      <c r="F14" s="4">
        <f>ROUND(318326.89,2)</f>
        <v>318326.89</v>
      </c>
    </row>
    <row r="15" spans="1:6" ht="18.75">
      <c r="A15" s="2" t="s">
        <v>80</v>
      </c>
      <c r="B15" s="3" t="s">
        <v>1</v>
      </c>
      <c r="C15" s="3" t="s">
        <v>138</v>
      </c>
      <c r="D15" s="4">
        <f>ROUND(44166666,2)</f>
        <v>44166666</v>
      </c>
      <c r="E15" s="4">
        <f>ROUND(12211299,2)</f>
        <v>12211299</v>
      </c>
      <c r="F15" s="4">
        <f>ROUND(12158969.3,2)</f>
        <v>12158969.3</v>
      </c>
    </row>
    <row r="16" spans="1:6" ht="45.75">
      <c r="A16" s="2" t="s">
        <v>5</v>
      </c>
      <c r="B16" s="3" t="s">
        <v>36</v>
      </c>
      <c r="C16" s="3" t="s">
        <v>88</v>
      </c>
      <c r="D16" s="4">
        <f>ROUND(13824229,2)</f>
        <v>13824229</v>
      </c>
      <c r="E16" s="4">
        <f>ROUND(2337122,2)</f>
        <v>2337122</v>
      </c>
      <c r="F16" s="4">
        <f>ROUND(2329662.42,2)</f>
        <v>2329662.42</v>
      </c>
    </row>
    <row r="17" spans="1:6" ht="45.75">
      <c r="A17" s="2" t="s">
        <v>90</v>
      </c>
      <c r="B17" s="3" t="s">
        <v>105</v>
      </c>
      <c r="C17" s="3" t="s">
        <v>54</v>
      </c>
      <c r="D17" s="4">
        <f>ROUND(30342437,2)</f>
        <v>30342437</v>
      </c>
      <c r="E17" s="4">
        <f>ROUND(9874177,2)</f>
        <v>9874177</v>
      </c>
      <c r="F17" s="4">
        <f>ROUND(9829306.88,2)</f>
        <v>9829306.88</v>
      </c>
    </row>
    <row r="18" spans="1:6" ht="18.75">
      <c r="A18" s="2" t="s">
        <v>26</v>
      </c>
      <c r="B18" s="3" t="s">
        <v>33</v>
      </c>
      <c r="C18" s="3" t="s">
        <v>14</v>
      </c>
      <c r="D18" s="4">
        <f>ROUND(1370240,2)</f>
        <v>1370240</v>
      </c>
      <c r="E18" s="4">
        <f>ROUND(301620,2)</f>
        <v>301620</v>
      </c>
      <c r="F18" s="4">
        <f>ROUND(298999.63,2)</f>
        <v>298999.63</v>
      </c>
    </row>
    <row r="19" spans="1:6" ht="36.75">
      <c r="A19" s="2" t="s">
        <v>74</v>
      </c>
      <c r="B19" s="3" t="s">
        <v>133</v>
      </c>
      <c r="C19" s="3" t="s">
        <v>40</v>
      </c>
      <c r="D19" s="4">
        <f aca="true" t="shared" si="0" ref="D19:E22">ROUND(0,2)</f>
        <v>0</v>
      </c>
      <c r="E19" s="4">
        <f t="shared" si="0"/>
        <v>0</v>
      </c>
      <c r="F19" s="4">
        <f>ROUND(-5558.8,2)</f>
        <v>-5558.8</v>
      </c>
    </row>
    <row r="20" spans="1:6" ht="27.75">
      <c r="A20" s="2" t="s">
        <v>19</v>
      </c>
      <c r="B20" s="3" t="s">
        <v>104</v>
      </c>
      <c r="C20" s="3" t="s">
        <v>107</v>
      </c>
      <c r="D20" s="4">
        <f t="shared" si="0"/>
        <v>0</v>
      </c>
      <c r="E20" s="4">
        <f t="shared" si="0"/>
        <v>0</v>
      </c>
      <c r="F20" s="4">
        <f>ROUND(-5426.54,2)</f>
        <v>-5426.54</v>
      </c>
    </row>
    <row r="21" spans="1:6" ht="27.75">
      <c r="A21" s="2" t="s">
        <v>125</v>
      </c>
      <c r="B21" s="3" t="s">
        <v>139</v>
      </c>
      <c r="C21" s="3" t="s">
        <v>140</v>
      </c>
      <c r="D21" s="4">
        <f t="shared" si="0"/>
        <v>0</v>
      </c>
      <c r="E21" s="4">
        <f t="shared" si="0"/>
        <v>0</v>
      </c>
      <c r="F21" s="4">
        <f>ROUND(-116.75,2)</f>
        <v>-116.75</v>
      </c>
    </row>
    <row r="22" spans="1:6" ht="18.75">
      <c r="A22" s="2" t="s">
        <v>46</v>
      </c>
      <c r="B22" s="3" t="s">
        <v>49</v>
      </c>
      <c r="C22" s="3" t="s">
        <v>34</v>
      </c>
      <c r="D22" s="4">
        <f t="shared" si="0"/>
        <v>0</v>
      </c>
      <c r="E22" s="4">
        <f t="shared" si="0"/>
        <v>0</v>
      </c>
      <c r="F22" s="4">
        <f>ROUND(-15.51,2)</f>
        <v>-15.51</v>
      </c>
    </row>
    <row r="23" spans="1:6" ht="45.75">
      <c r="A23" s="2" t="s">
        <v>134</v>
      </c>
      <c r="B23" s="3" t="s">
        <v>131</v>
      </c>
      <c r="C23" s="3" t="s">
        <v>110</v>
      </c>
      <c r="D23" s="4">
        <f>ROUND(24859998,2)</f>
        <v>24859998</v>
      </c>
      <c r="E23" s="4">
        <f>ROUND(3956050,2)</f>
        <v>3956050</v>
      </c>
      <c r="F23" s="4">
        <f>ROUND(3967400.82,2)</f>
        <v>3967400.82</v>
      </c>
    </row>
    <row r="24" spans="1:6" ht="72.75">
      <c r="A24" s="2" t="s">
        <v>112</v>
      </c>
      <c r="B24" s="3" t="s">
        <v>89</v>
      </c>
      <c r="C24" s="3" t="s">
        <v>11</v>
      </c>
      <c r="D24" s="4">
        <f>ROUND(24186498,2)</f>
        <v>24186498</v>
      </c>
      <c r="E24" s="4">
        <f>ROUND(3732800,2)</f>
        <v>3732800</v>
      </c>
      <c r="F24" s="4">
        <f>ROUND(3744964.47,2)</f>
        <v>3744964.47</v>
      </c>
    </row>
    <row r="25" spans="1:6" ht="90.75">
      <c r="A25" s="2" t="s">
        <v>94</v>
      </c>
      <c r="B25" s="3" t="s">
        <v>59</v>
      </c>
      <c r="C25" s="3" t="s">
        <v>28</v>
      </c>
      <c r="D25" s="4">
        <f>ROUND(673500,2)</f>
        <v>673500</v>
      </c>
      <c r="E25" s="4">
        <f>ROUND(223250,2)</f>
        <v>223250</v>
      </c>
      <c r="F25" s="4">
        <f>ROUND(222436.35,2)</f>
        <v>222436.35</v>
      </c>
    </row>
    <row r="26" spans="1:6" ht="18.75">
      <c r="A26" s="2" t="s">
        <v>97</v>
      </c>
      <c r="B26" s="3" t="s">
        <v>44</v>
      </c>
      <c r="C26" s="3" t="s">
        <v>98</v>
      </c>
      <c r="D26" s="4">
        <f>ROUND(1100000,2)</f>
        <v>1100000</v>
      </c>
      <c r="E26" s="4">
        <f>ROUND(620000,2)</f>
        <v>620000</v>
      </c>
      <c r="F26" s="4">
        <f>ROUND(620054.15,2)</f>
        <v>620054.15</v>
      </c>
    </row>
    <row r="27" spans="1:6" ht="36.75">
      <c r="A27" s="2" t="s">
        <v>8</v>
      </c>
      <c r="B27" s="3" t="s">
        <v>87</v>
      </c>
      <c r="C27" s="3" t="s">
        <v>60</v>
      </c>
      <c r="D27" s="4">
        <f>ROUND(382970,2)</f>
        <v>382970</v>
      </c>
      <c r="E27" s="4">
        <f>ROUND(1100,2)</f>
        <v>1100</v>
      </c>
      <c r="F27" s="4">
        <f>ROUND(1170,2)</f>
        <v>1170</v>
      </c>
    </row>
    <row r="28" spans="1:6" ht="27.75">
      <c r="A28" s="2" t="s">
        <v>86</v>
      </c>
      <c r="B28" s="3" t="s">
        <v>6</v>
      </c>
      <c r="C28" s="3" t="s">
        <v>124</v>
      </c>
      <c r="D28" s="4">
        <f>ROUND(460000,2)</f>
        <v>460000</v>
      </c>
      <c r="E28" s="4">
        <f>ROUND(109120,2)</f>
        <v>109120</v>
      </c>
      <c r="F28" s="4">
        <f>ROUND(109120.49,2)</f>
        <v>109120.49</v>
      </c>
    </row>
    <row r="29" spans="1:6" ht="27.75">
      <c r="A29" s="2" t="s">
        <v>109</v>
      </c>
      <c r="B29" s="3" t="s">
        <v>93</v>
      </c>
      <c r="C29" s="3" t="s">
        <v>7</v>
      </c>
      <c r="D29" s="4">
        <f>ROUND(4651238,2)</f>
        <v>4651238</v>
      </c>
      <c r="E29" s="4">
        <f>ROUND(52950,2)</f>
        <v>52950</v>
      </c>
      <c r="F29" s="4">
        <f>ROUND(71947.45,2)</f>
        <v>71947.45</v>
      </c>
    </row>
    <row r="30" spans="1:6" ht="72.75">
      <c r="A30" s="2" t="s">
        <v>118</v>
      </c>
      <c r="B30" s="3" t="s">
        <v>51</v>
      </c>
      <c r="C30" s="3" t="s">
        <v>48</v>
      </c>
      <c r="D30" s="4">
        <f>ROUND(700000,2)</f>
        <v>700000</v>
      </c>
      <c r="E30" s="4">
        <f>ROUND(0,2)</f>
        <v>0</v>
      </c>
      <c r="F30" s="4">
        <f>ROUND(17133.6,2)</f>
        <v>17133.6</v>
      </c>
    </row>
    <row r="31" spans="1:6" ht="45.75">
      <c r="A31" s="2" t="s">
        <v>65</v>
      </c>
      <c r="B31" s="3" t="s">
        <v>91</v>
      </c>
      <c r="C31" s="3" t="s">
        <v>22</v>
      </c>
      <c r="D31" s="4">
        <f>ROUND(3951238,2)</f>
        <v>3951238</v>
      </c>
      <c r="E31" s="4">
        <f>ROUND(52950,2)</f>
        <v>52950</v>
      </c>
      <c r="F31" s="4">
        <f>ROUND(54813.85,2)</f>
        <v>54813.85</v>
      </c>
    </row>
    <row r="32" spans="1:6" ht="36.75">
      <c r="A32" s="2" t="s">
        <v>108</v>
      </c>
      <c r="B32" s="3" t="s">
        <v>121</v>
      </c>
      <c r="C32" s="3" t="s">
        <v>119</v>
      </c>
      <c r="D32" s="4">
        <f>ROUND(1301238,2)</f>
        <v>1301238</v>
      </c>
      <c r="E32" s="4">
        <f>ROUND(50951,2)</f>
        <v>50951</v>
      </c>
      <c r="F32" s="4">
        <f>ROUND(54719.3,2)</f>
        <v>54719.3</v>
      </c>
    </row>
    <row r="33" spans="1:6" ht="54.75">
      <c r="A33" s="2" t="s">
        <v>52</v>
      </c>
      <c r="B33" s="3" t="s">
        <v>55</v>
      </c>
      <c r="C33" s="3" t="s">
        <v>123</v>
      </c>
      <c r="D33" s="4">
        <f>ROUND(2650000,2)</f>
        <v>2650000</v>
      </c>
      <c r="E33" s="4">
        <f>ROUND(1999,2)</f>
        <v>1999</v>
      </c>
      <c r="F33" s="4">
        <f>ROUND(94.55,2)</f>
        <v>94.55</v>
      </c>
    </row>
    <row r="34" spans="1:6" ht="18.75">
      <c r="A34" s="2" t="s">
        <v>23</v>
      </c>
      <c r="B34" s="3" t="s">
        <v>35</v>
      </c>
      <c r="C34" s="3" t="s">
        <v>72</v>
      </c>
      <c r="D34" s="4">
        <f>ROUND(1900000,2)</f>
        <v>1900000</v>
      </c>
      <c r="E34" s="4">
        <f>ROUND(400000,2)</f>
        <v>400000</v>
      </c>
      <c r="F34" s="4">
        <f>ROUND(402062.18,2)</f>
        <v>402062.18</v>
      </c>
    </row>
    <row r="35" spans="1:6" ht="18.75">
      <c r="A35" s="2" t="s">
        <v>82</v>
      </c>
      <c r="B35" s="3" t="s">
        <v>81</v>
      </c>
      <c r="C35" s="3" t="s">
        <v>10</v>
      </c>
      <c r="D35" s="4">
        <f>ROUND(6742983,2)</f>
        <v>6742983</v>
      </c>
      <c r="E35" s="4">
        <f>ROUND(1745231.39,2)</f>
        <v>1745231.39</v>
      </c>
      <c r="F35" s="4">
        <f>ROUND(1724088.9,2)</f>
        <v>1724088.9</v>
      </c>
    </row>
    <row r="36" spans="1:6" ht="18.75">
      <c r="A36" s="2" t="s">
        <v>4</v>
      </c>
      <c r="B36" s="3" t="s">
        <v>136</v>
      </c>
      <c r="C36" s="3" t="s">
        <v>79</v>
      </c>
      <c r="D36" s="4">
        <f>ROUND(0,2)</f>
        <v>0</v>
      </c>
      <c r="E36" s="4">
        <f>ROUND(0,2)</f>
        <v>0</v>
      </c>
      <c r="F36" s="4">
        <f>ROUND(-301129.14,2)</f>
        <v>-301129.14</v>
      </c>
    </row>
    <row r="37" spans="1:6" ht="18.75">
      <c r="A37" s="2" t="s">
        <v>29</v>
      </c>
      <c r="B37" s="3" t="s">
        <v>12</v>
      </c>
      <c r="C37" s="3" t="s">
        <v>113</v>
      </c>
      <c r="D37" s="4">
        <f>ROUND(6742983,2)</f>
        <v>6742983</v>
      </c>
      <c r="E37" s="4">
        <f>ROUND(1745231.39,2)</f>
        <v>1745231.39</v>
      </c>
      <c r="F37" s="4">
        <f>ROUND(2025218.04,2)</f>
        <v>2025218.04</v>
      </c>
    </row>
    <row r="38" spans="1:6" ht="18.75">
      <c r="A38" s="2" t="s">
        <v>78</v>
      </c>
      <c r="B38" s="3" t="s">
        <v>115</v>
      </c>
      <c r="C38" s="3" t="s">
        <v>64</v>
      </c>
      <c r="D38" s="4">
        <f>ROUND(801067329,2)</f>
        <v>801067329</v>
      </c>
      <c r="E38" s="4">
        <f>ROUND(98391888.6,2)</f>
        <v>98391888.6</v>
      </c>
      <c r="F38" s="4">
        <f>ROUND(97995513.29,2)</f>
        <v>97995513.29</v>
      </c>
    </row>
    <row r="39" spans="1:6" ht="27.75">
      <c r="A39" s="2" t="s">
        <v>16</v>
      </c>
      <c r="B39" s="3" t="s">
        <v>31</v>
      </c>
      <c r="C39" s="3" t="s">
        <v>39</v>
      </c>
      <c r="D39" s="4">
        <f>ROUND(791337329,2)</f>
        <v>791337329</v>
      </c>
      <c r="E39" s="4">
        <f>ROUND(98131888.6,2)</f>
        <v>98131888.6</v>
      </c>
      <c r="F39" s="4">
        <f>ROUND(98131888.6,2)</f>
        <v>98131888.6</v>
      </c>
    </row>
    <row r="40" spans="1:6" ht="27.75">
      <c r="A40" s="2" t="s">
        <v>77</v>
      </c>
      <c r="B40" s="3" t="s">
        <v>76</v>
      </c>
      <c r="C40" s="3" t="s">
        <v>95</v>
      </c>
      <c r="D40" s="4">
        <f>ROUND(100150900,2)</f>
        <v>100150900</v>
      </c>
      <c r="E40" s="4">
        <f>ROUND(29756900,2)</f>
        <v>29756900</v>
      </c>
      <c r="F40" s="4">
        <f>ROUND(29756900,2)</f>
        <v>29756900</v>
      </c>
    </row>
    <row r="41" spans="1:6" ht="18.75">
      <c r="A41" s="2" t="s">
        <v>18</v>
      </c>
      <c r="B41" s="3" t="s">
        <v>15</v>
      </c>
      <c r="C41" s="3" t="s">
        <v>0</v>
      </c>
      <c r="D41" s="4">
        <f>ROUND(40569900,2)</f>
        <v>40569900</v>
      </c>
      <c r="E41" s="4">
        <f>ROUND(13009900,2)</f>
        <v>13009900</v>
      </c>
      <c r="F41" s="4">
        <f>ROUND(13009900,2)</f>
        <v>13009900</v>
      </c>
    </row>
    <row r="42" spans="1:6" ht="27.75">
      <c r="A42" s="2" t="s">
        <v>68</v>
      </c>
      <c r="B42" s="3" t="s">
        <v>66</v>
      </c>
      <c r="C42" s="3" t="s">
        <v>13</v>
      </c>
      <c r="D42" s="4">
        <f>ROUND(48568000,2)</f>
        <v>48568000</v>
      </c>
      <c r="E42" s="4">
        <f>ROUND(16189000,2)</f>
        <v>16189000</v>
      </c>
      <c r="F42" s="4">
        <f>ROUND(16189000,2)</f>
        <v>16189000</v>
      </c>
    </row>
    <row r="43" spans="1:6" ht="36.75">
      <c r="A43" s="2" t="s">
        <v>129</v>
      </c>
      <c r="B43" s="3" t="s">
        <v>21</v>
      </c>
      <c r="C43" s="3" t="s">
        <v>24</v>
      </c>
      <c r="D43" s="4">
        <f>ROUND(433321339,2)</f>
        <v>433321339</v>
      </c>
      <c r="E43" s="4">
        <f>ROUND(4485251,2)</f>
        <v>4485251</v>
      </c>
      <c r="F43" s="4">
        <f>ROUND(4485251,2)</f>
        <v>4485251</v>
      </c>
    </row>
    <row r="44" spans="1:6" ht="27.75">
      <c r="A44" s="2" t="s">
        <v>50</v>
      </c>
      <c r="B44" s="3" t="s">
        <v>67</v>
      </c>
      <c r="C44" s="3" t="s">
        <v>84</v>
      </c>
      <c r="D44" s="4">
        <f>ROUND(214717800,2)</f>
        <v>214717800</v>
      </c>
      <c r="E44" s="4">
        <f>ROUND(54053448.87,2)</f>
        <v>54053448.87</v>
      </c>
      <c r="F44" s="4">
        <f>ROUND(54053448.87,2)</f>
        <v>54053448.87</v>
      </c>
    </row>
    <row r="45" spans="1:6" ht="18.75">
      <c r="A45" s="2" t="s">
        <v>103</v>
      </c>
      <c r="B45" s="3" t="s">
        <v>25</v>
      </c>
      <c r="C45" s="3" t="s">
        <v>2</v>
      </c>
      <c r="D45" s="4">
        <f>ROUND(43147290,2)</f>
        <v>43147290</v>
      </c>
      <c r="E45" s="4">
        <f>ROUND(9836288.73,2)</f>
        <v>9836288.73</v>
      </c>
      <c r="F45" s="4">
        <f>ROUND(9836288.73,2)</f>
        <v>9836288.73</v>
      </c>
    </row>
    <row r="46" spans="1:6" ht="18.75">
      <c r="A46" s="2" t="s">
        <v>137</v>
      </c>
      <c r="B46" s="3" t="s">
        <v>42</v>
      </c>
      <c r="C46" s="3" t="s">
        <v>114</v>
      </c>
      <c r="D46" s="4">
        <f>ROUND(9730000,2)</f>
        <v>9730000</v>
      </c>
      <c r="E46" s="4">
        <f>ROUND(260000,2)</f>
        <v>260000</v>
      </c>
      <c r="F46" s="4">
        <f>ROUND(265626.08,2)</f>
        <v>265626.08</v>
      </c>
    </row>
    <row r="47" spans="1:6" ht="45.75">
      <c r="A47" s="2" t="s">
        <v>111</v>
      </c>
      <c r="B47" s="3" t="s">
        <v>9</v>
      </c>
      <c r="C47" s="3" t="s">
        <v>127</v>
      </c>
      <c r="D47" s="4">
        <f>ROUND(0,2)</f>
        <v>0</v>
      </c>
      <c r="E47" s="4">
        <f>ROUND(0,2)</f>
        <v>0</v>
      </c>
      <c r="F47" s="4">
        <f>ROUND(-402001.39,2)</f>
        <v>-402001.39</v>
      </c>
    </row>
    <row r="48" spans="1:6" ht="18.75">
      <c r="A48" s="2" t="s">
        <v>116</v>
      </c>
      <c r="B48" s="3" t="s">
        <v>41</v>
      </c>
      <c r="C48" s="3" t="s">
        <v>71</v>
      </c>
      <c r="D48" s="4">
        <f>ROUND(973344729,2)</f>
        <v>973344729</v>
      </c>
      <c r="E48" s="4">
        <f>ROUND(141824482.82,2)</f>
        <v>141824482.82</v>
      </c>
      <c r="F48" s="4">
        <f>ROUND(141452601.43,2)</f>
        <v>141452601.43</v>
      </c>
    </row>
    <row r="49" spans="1:6" ht="12.75">
      <c r="A49" s="5" t="s">
        <v>101</v>
      </c>
      <c r="B49" s="6"/>
      <c r="C49" s="5" t="s">
        <v>101</v>
      </c>
      <c r="D49" s="6"/>
      <c r="E49" s="6"/>
      <c r="F49" s="6"/>
    </row>
    <row r="50" spans="1:6" ht="12.75" customHeight="1">
      <c r="A50" s="9" t="s">
        <v>142</v>
      </c>
      <c r="B50" s="10"/>
      <c r="C50" s="9" t="s">
        <v>143</v>
      </c>
      <c r="D50" s="10"/>
      <c r="E50" s="10"/>
      <c r="F50" s="10"/>
    </row>
    <row r="51" spans="1:6" ht="14.25">
      <c r="A51" s="11" t="s">
        <v>144</v>
      </c>
      <c r="B51" s="12"/>
      <c r="C51" s="11" t="s">
        <v>145</v>
      </c>
      <c r="D51" s="12"/>
      <c r="E51" s="12"/>
      <c r="F51" s="12"/>
    </row>
    <row r="52" spans="1:6" ht="12.75" customHeight="1">
      <c r="A52" s="13"/>
      <c r="B52" s="14"/>
      <c r="C52" s="15"/>
      <c r="D52" s="14"/>
      <c r="E52" s="14"/>
      <c r="F52" s="14"/>
    </row>
  </sheetData>
  <mergeCells count="14">
    <mergeCell ref="A50:B50"/>
    <mergeCell ref="A51:B51"/>
    <mergeCell ref="A52:B52"/>
    <mergeCell ref="C49:F49"/>
    <mergeCell ref="C50:F50"/>
    <mergeCell ref="C51:F51"/>
    <mergeCell ref="C52:F52"/>
    <mergeCell ref="A49:B49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2012-04-17T04:43:47Z</dcterms:created>
  <dcterms:modified xsi:type="dcterms:W3CDTF">2012-04-17T04:43:47Z</dcterms:modified>
  <cp:category/>
  <cp:version/>
  <cp:contentType/>
  <cp:contentStatus/>
</cp:coreProperties>
</file>