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2" sheetId="1" r:id="rId1"/>
  </sheets>
  <definedNames>
    <definedName name="_xlnm.Print_Titles" localSheetId="0">'Sheet2'!$4:$4</definedName>
  </definedNames>
  <calcPr fullCalcOnLoad="1"/>
</workbook>
</file>

<file path=xl/sharedStrings.xml><?xml version="1.0" encoding="utf-8"?>
<sst xmlns="http://schemas.openxmlformats.org/spreadsheetml/2006/main" count="133" uniqueCount="131">
  <si>
    <t>Дотации на выравнивание бюджетной обеспеченности</t>
  </si>
  <si>
    <t>000  1  06  06000  00  0000  110</t>
  </si>
  <si>
    <t>Иные межбюджетные трансферты</t>
  </si>
  <si>
    <t>Единый сельскохозяйственный налог</t>
  </si>
  <si>
    <t>1,53</t>
  </si>
  <si>
    <t>1,13</t>
  </si>
  <si>
    <t>000  1  13  01995  10  0000  130</t>
  </si>
  <si>
    <t>ДОХОДЫ ОТ ПРОДАЖИ МАТЕРИАЛЬНЫХ И НЕМАТЕРИАЛЬНЫХ АКТИВОВ</t>
  </si>
  <si>
    <t>ПРОЧИЕ НЕНАЛОГОВЫЕ ДОХОДЫ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</si>
  <si>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</si>
  <si>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000  1  17  05000  00  0000  180</t>
  </si>
  <si>
    <t>Дотации бюджетам на поддержку мер по обеспечению сбалансированности бюджетов</t>
  </si>
  <si>
    <t>ГОСУДАРСТВЕННАЯ ПОШЛИНА</t>
  </si>
  <si>
    <t>000  2  02  01001  00  0000  151</t>
  </si>
  <si>
    <t>1,57</t>
  </si>
  <si>
    <t>000  1  00  00000  00  0000  000</t>
  </si>
  <si>
    <t>1,59</t>
  </si>
  <si>
    <t>000  1  01  02000  01  0000  110</t>
  </si>
  <si>
    <t>000  2  02  02000  00  0000  151</t>
  </si>
  <si>
    <t>Доходы от продажи земельных участков, находящихся в госуд. и муницип. собственности (за исключ. земельных участков бюджетных и автономных учреждений)</t>
  </si>
  <si>
    <t>000  1  11  05020  00  0000  120</t>
  </si>
  <si>
    <t>Субсидии бюджетам субъектов Российской Федерации и муниципальных образований (межбюджетные субсидии)</t>
  </si>
  <si>
    <t>000  2  02  04000  00  0000  151</t>
  </si>
  <si>
    <t>1,15</t>
  </si>
  <si>
    <t>№ листа / № строки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</si>
  <si>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</si>
  <si>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1,55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</si>
  <si>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</si>
  <si>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000  2  02  00000  00  0000  000</t>
  </si>
  <si>
    <t>Налог на имущество физических лиц</t>
  </si>
  <si>
    <t>000  1  08  00000  00  0000  000</t>
  </si>
  <si>
    <t>1,30</t>
  </si>
  <si>
    <t>000  1  06  06010  00  0000  110</t>
  </si>
  <si>
    <t>000  1  05  02000  02  0000  110</t>
  </si>
  <si>
    <t>000  1  06  01000  00  0000  110</t>
  </si>
  <si>
    <t>БЕЗВОЗМЕЗДНЫЕ ПОСТУПЛЕНИЯ ОТ ДРУГИХ БЮДЖЕТОВ БЮДЖЕТНОЙ СИСТЕМЫ РФ</t>
  </si>
  <si>
    <t>ЗАДОЛЖЕННОСТЬ И ПЕРЕРАСЧЕТЫ ПО ОТМЕНЕННЫМ НАЛОГАМ, СБОРАМ И ИНЫМ ОБЯЗАТЕЛЬНЫМ ПЛАТЕЖАМ</t>
  </si>
  <si>
    <t>000  8  90  00000  00  0000  000</t>
  </si>
  <si>
    <t>000  2  07  00000  00  0000  180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</si>
  <si>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</si>
  <si>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1,4</t>
  </si>
  <si>
    <t>Доходы по поселениям</t>
  </si>
  <si>
    <t>Налог на доходы физических лиц с доходов, полученных физическими лицами,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</si>
  <si>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Доходы от реализации имущества, находящегося в госуд. и муниц. собственности (за исключ. имущества бюджетных и автономных учреждений, а также имущества госуд. и муницип. унитарных предприятий, в т.ч. казенных)</t>
  </si>
  <si>
    <t>1,62</t>
  </si>
  <si>
    <t>000  1  14  02000  00  0000  000</t>
  </si>
  <si>
    <t>Итого по поселениям</t>
  </si>
  <si>
    <t>1,47</t>
  </si>
  <si>
    <t>Единый налог на вмененный доход для отдельных видов деятельности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</si>
  <si>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</si>
  <si>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000  1  14  06020  00  0000  430</t>
  </si>
  <si>
    <t>000  1  01  02010  01  0000  110</t>
  </si>
  <si>
    <t>Доходы бюджета - ИТОГО</t>
  </si>
  <si>
    <t>1,2</t>
  </si>
  <si>
    <t>000  1  11  05030  00  0000  120</t>
  </si>
  <si>
    <t>2  2 Кассовый план на ОП</t>
  </si>
  <si>
    <t>1  1 Кассовый план на год</t>
  </si>
  <si>
    <t>Краткий месячный отчет по поселениям</t>
  </si>
  <si>
    <t>БЕЗВОЗМЕЗДНЫЕ ПОСТУПЛЕНИЯ</t>
  </si>
  <si>
    <t>1,45</t>
  </si>
  <si>
    <t>000  2  02  01003  00  0000  151</t>
  </si>
  <si>
    <t>000  2  02  03000  00  0000  151</t>
  </si>
  <si>
    <t>1,60</t>
  </si>
  <si>
    <t>1,8</t>
  </si>
  <si>
    <t>1,6</t>
  </si>
  <si>
    <t>Всего доходов</t>
  </si>
  <si>
    <t>Налог на доходы физических лиц</t>
  </si>
  <si>
    <t>1,16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</si>
  <si>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</si>
  <si>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000  2  02  01000  00  0000  151</t>
  </si>
  <si>
    <t>1,58</t>
  </si>
  <si>
    <t>1,56</t>
  </si>
  <si>
    <t>Невыясненные поступления</t>
  </si>
  <si>
    <t>1,12</t>
  </si>
  <si>
    <t>000  1  17  00000  00  0000  000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</si>
  <si>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</si>
  <si>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1,52</t>
  </si>
  <si>
    <t>Наименование показателя</t>
  </si>
  <si>
    <t>Субвенции бюджетам субъектов Российской Федерации и муниципальных образований</t>
  </si>
  <si>
    <t>НАЛОГОВЫЕ И НЕНАЛОГОВЫЕ ДОХОДЫ</t>
  </si>
  <si>
    <t>1,37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</si>
  <si>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</si>
  <si>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000  1  11  05010  00  0000  120</t>
  </si>
  <si>
    <t>1,14</t>
  </si>
  <si>
    <t>000  1  14  06000  00  0000  430</t>
  </si>
  <si>
    <t>000  1  01  02030  01  0000  110</t>
  </si>
  <si>
    <t>000  1  14  00000  00  0000  000</t>
  </si>
  <si>
    <t>1,31</t>
  </si>
  <si>
    <t>Дотации бюджетам субъектов Российской Федерации и муниципальных образований</t>
  </si>
  <si>
    <t>000  8  50  00000  00  0000  000</t>
  </si>
  <si>
    <t>3  3 Исполнено</t>
  </si>
  <si>
    <t xml:space="preserve"> </t>
  </si>
  <si>
    <t>1,10</t>
  </si>
  <si>
    <t>1,63</t>
  </si>
  <si>
    <t>000  1  06  06020  00  0000  110</t>
  </si>
  <si>
    <t>1,5</t>
  </si>
  <si>
    <t>1,46</t>
  </si>
  <si>
    <t>1,42</t>
  </si>
  <si>
    <t>ДОХОДЫ ОТ ИСПОЛЬЗОВАНИЯ ИМУЩЕСТВА, НАХОДЯЩЕГОСЯ В ГОСУДАРСТВЕННОЙ И МУНИЦИПАЛЬНОЙ СОБСТВЕННОСТИ</t>
  </si>
  <si>
    <t>1,29</t>
  </si>
  <si>
    <t>Прочие неналоговые доходы</t>
  </si>
  <si>
    <t>ПРОЧИЕ БЕЗВОЗМЕЗДНЫЕ ПОСТУПЛЕНИЯ</t>
  </si>
  <si>
    <t>000  2  00  00000  00  0000  000</t>
  </si>
  <si>
    <t>1,69</t>
  </si>
  <si>
    <t>1,1</t>
  </si>
  <si>
    <t>1,44</t>
  </si>
  <si>
    <t>Доходы от продажи земельных участков, государственная собственность на которые не разграничена</t>
  </si>
  <si>
    <t>Код показателя</t>
  </si>
  <si>
    <t>000  1  14  06010  00  0000  430</t>
  </si>
  <si>
    <t>000  1  01  02020  01  0000  110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</si>
  <si>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</si>
  <si>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Прочие доходы от оказания платных услуг (работ) получателями средств бюджетов поселений</t>
  </si>
  <si>
    <t>1,21</t>
  </si>
  <si>
    <t>000  1  05  03000  01  0000  110</t>
  </si>
  <si>
    <t>1,7</t>
  </si>
  <si>
    <t>1,61</t>
  </si>
  <si>
    <t>1,9</t>
  </si>
  <si>
    <t>000  1  11  00000  00  0000  000</t>
  </si>
  <si>
    <t>000  1  01  02040  01  0000  110</t>
  </si>
  <si>
    <t>000  1  09  00000  00  0000  000</t>
  </si>
  <si>
    <t>1,25</t>
  </si>
  <si>
    <t>1,3</t>
  </si>
  <si>
    <t>000  1  17  01000  00  0000  180</t>
  </si>
  <si>
    <t>1,65</t>
  </si>
  <si>
    <t>Земельный налог</t>
  </si>
  <si>
    <t>000  1  09  04050  00  0000  110</t>
  </si>
  <si>
    <t>Земельный налог (по обязательствам, возникшим до        1 января 2006 года)</t>
  </si>
  <si>
    <t>Начальник отдела финансов</t>
  </si>
  <si>
    <t>Е.Н.Гусева</t>
  </si>
  <si>
    <t>Главный бухгалтер</t>
  </si>
  <si>
    <t>Н.И.Сарычева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</si>
</sst>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_*#,##0.00"/>
  </numFmts>
  <fonts count="7">
    <font>
      <sz val="10"/>
      <color indexed="8"/>
      <name val="Arial"/>
      <family val="2"/>
    </font>
    <font>
      <sz val="7"/>
      <color indexed="8"/>
      <name val="Tahoma"/>
      <family val="2"/>
    </font>
    <font>
      <b/>
      <sz val="10"/>
      <color indexed="8"/>
      <name val="Tahoma"/>
      <family val="2"/>
    </font>
    <font>
      <b/>
      <sz val="7"/>
      <color indexed="8"/>
      <name val="Tahoma"/>
      <family val="2"/>
    </font>
    <font>
      <sz val="11"/>
      <color indexed="8"/>
      <name val="Times New Roman CYR"/>
      <family val="2"/>
    </font>
    <font>
      <sz val="7"/>
      <color indexed="8"/>
      <name val="Times New Roman CYR"/>
      <family val="2"/>
    </font>
    <font>
      <sz val="10"/>
      <color indexed="8"/>
      <name val="Tahom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>
      <alignment/>
      <protection/>
    </xf>
    <xf numFmtId="45" fontId="0" fillId="0" borderId="0">
      <alignment/>
      <protection/>
    </xf>
    <xf numFmtId="9" fontId="0" fillId="0" borderId="0">
      <alignment/>
      <protection/>
    </xf>
    <xf numFmtId="164" fontId="0" fillId="0" borderId="0">
      <alignment/>
      <protection/>
    </xf>
    <xf numFmtId="165" fontId="0" fillId="0" borderId="0">
      <alignment/>
      <protection/>
    </xf>
  </cellStyleXfs>
  <cellXfs count="13">
    <xf numFmtId="0" fontId="0" fillId="0" borderId="0" xfId="0" applyAlignment="1">
      <alignment/>
    </xf>
    <xf numFmtId="0" fontId="3" fillId="0" borderId="1" xfId="0" applyBorder="1" applyAlignment="1">
      <alignment horizontal="center" vertical="top" wrapText="1"/>
    </xf>
    <xf numFmtId="0" fontId="1" fillId="0" borderId="0" xfId="0" applyAlignment="1">
      <alignment horizontal="center" wrapText="1"/>
    </xf>
    <xf numFmtId="0" fontId="1" fillId="0" borderId="0" xfId="0" applyAlignment="1">
      <alignment horizontal="left" wrapText="1"/>
    </xf>
    <xf numFmtId="167" fontId="1" fillId="0" borderId="0" xfId="0" applyAlignment="1">
      <alignment horizontal="right" wrapText="1"/>
    </xf>
    <xf numFmtId="0" fontId="4" fillId="0" borderId="0" xfId="0" applyAlignment="1">
      <alignment horizontal="left" vertical="top" wrapText="1"/>
    </xf>
    <xf numFmtId="0" fontId="5" fillId="0" borderId="0" xfId="0" applyAlignment="1">
      <alignment horizontal="left" vertical="top" wrapText="1"/>
    </xf>
    <xf numFmtId="0" fontId="0" fillId="0" borderId="0" xfId="0" applyAlignment="1">
      <alignment/>
    </xf>
    <xf numFmtId="0" fontId="1" fillId="0" borderId="0" xfId="0" applyAlignment="1">
      <alignment horizontal="left" vertical="top" wrapText="1"/>
    </xf>
    <xf numFmtId="0" fontId="2" fillId="0" borderId="0" xfId="0" applyAlignment="1">
      <alignment horizontal="center" vertical="top" wrapText="1"/>
    </xf>
    <xf numFmtId="0" fontId="6" fillId="0" borderId="0" xfId="0" applyFont="1" applyFill="1" applyBorder="1" applyAlignment="1">
      <alignment horizontal="left" wrapText="1"/>
    </xf>
    <xf numFmtId="0" fontId="0" fillId="0" borderId="0" xfId="0" applyAlignment="1">
      <alignment/>
    </xf>
    <xf numFmtId="0" fontId="0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 topLeftCell="A4">
      <selection activeCell="G8" sqref="G8:H8"/>
    </sheetView>
  </sheetViews>
  <sheetFormatPr defaultColWidth="9.140625" defaultRowHeight="12.75"/>
  <cols>
    <col min="1" max="1" width="6.00390625" style="0" customWidth="1"/>
    <col min="2" max="2" width="21.7109375" style="0" customWidth="1"/>
    <col min="3" max="3" width="38.57421875" style="0" customWidth="1"/>
    <col min="4" max="4" width="14.28125" style="0" customWidth="1"/>
    <col min="5" max="5" width="13.140625" style="0" customWidth="1"/>
    <col min="6" max="6" width="12.7109375" style="0" customWidth="1"/>
  </cols>
  <sheetData>
    <row r="1" spans="1:6" ht="12.75" customHeight="1">
      <c r="A1" s="8"/>
      <c r="B1" s="7"/>
      <c r="C1" s="9" t="s">
        <v>57</v>
      </c>
      <c r="D1" s="7"/>
      <c r="E1" s="7"/>
      <c r="F1" s="7"/>
    </row>
    <row r="2" spans="1:6" ht="12.75" customHeight="1">
      <c r="A2" s="8"/>
      <c r="B2" s="7"/>
      <c r="C2" s="9" t="s">
        <v>41</v>
      </c>
      <c r="D2" s="7"/>
      <c r="E2" s="7"/>
      <c r="F2" s="7"/>
    </row>
    <row r="3" spans="1:6" ht="12.75">
      <c r="A3" s="8" t="s">
        <v>91</v>
      </c>
      <c r="B3" s="7"/>
      <c r="C3" s="9" t="s">
        <v>46</v>
      </c>
      <c r="D3" s="7"/>
      <c r="E3" s="7"/>
      <c r="F3" s="7"/>
    </row>
    <row r="4" spans="1:6" ht="36">
      <c r="A4" s="1" t="s">
        <v>24</v>
      </c>
      <c r="B4" s="1" t="s">
        <v>107</v>
      </c>
      <c r="C4" s="1" t="s">
        <v>77</v>
      </c>
      <c r="D4" s="1" t="s">
        <v>56</v>
      </c>
      <c r="E4" s="1" t="s">
        <v>55</v>
      </c>
      <c r="F4" s="1" t="s">
        <v>90</v>
      </c>
    </row>
    <row r="5" spans="1:6" ht="12.75">
      <c r="A5" s="2" t="s">
        <v>104</v>
      </c>
      <c r="B5" s="3" t="s">
        <v>89</v>
      </c>
      <c r="C5" s="3" t="s">
        <v>52</v>
      </c>
      <c r="D5" s="4">
        <f>ROUND(141943653,2)</f>
        <v>141943653</v>
      </c>
      <c r="E5" s="4">
        <f>ROUND(26766379,2)</f>
        <v>26766379</v>
      </c>
      <c r="F5" s="4">
        <f>ROUND(24867204.6,2)</f>
        <v>24867204.6</v>
      </c>
    </row>
    <row r="6" spans="1:6" ht="12.75">
      <c r="A6" s="2" t="s">
        <v>53</v>
      </c>
      <c r="B6" s="3" t="s">
        <v>15</v>
      </c>
      <c r="C6" s="3" t="s">
        <v>79</v>
      </c>
      <c r="D6" s="4">
        <f>ROUND(76668500,2)</f>
        <v>76668500</v>
      </c>
      <c r="E6" s="4">
        <f>ROUND(17398022,2)</f>
        <v>17398022</v>
      </c>
      <c r="F6" s="4">
        <f>ROUND(14847126.6,2)</f>
        <v>14847126.6</v>
      </c>
    </row>
    <row r="7" spans="1:6" ht="12.75">
      <c r="A7" s="2" t="s">
        <v>121</v>
      </c>
      <c r="B7" s="3" t="s">
        <v>17</v>
      </c>
      <c r="C7" s="3" t="s">
        <v>66</v>
      </c>
      <c r="D7" s="4">
        <f>ROUND(12515000,2)</f>
        <v>12515000</v>
      </c>
      <c r="E7" s="4">
        <f>ROUND(2677000,2)</f>
        <v>2677000</v>
      </c>
      <c r="F7" s="4">
        <f>ROUND(2184152.77,2)</f>
        <v>2184152.77</v>
      </c>
    </row>
    <row r="8" spans="1:6" ht="54.75">
      <c r="A8" s="2" t="s">
        <v>40</v>
      </c>
      <c r="B8" s="3" t="s">
        <v>51</v>
      </c>
      <c r="C8" s="3" t="s">
        <v>42</v>
      </c>
      <c r="D8" s="4">
        <f>ROUND(12457000,2)</f>
        <v>12457000</v>
      </c>
      <c r="E8" s="4">
        <f>ROUND(2261900,2)</f>
        <v>2261900</v>
      </c>
      <c r="F8" s="4">
        <f>ROUND(2171856.25,2)</f>
        <v>2171856.25</v>
      </c>
    </row>
    <row r="9" spans="1:6" ht="72.75">
      <c r="A9" s="2" t="s">
        <v>95</v>
      </c>
      <c r="B9" s="3" t="s">
        <v>109</v>
      </c>
      <c r="C9" s="3" t="s">
        <v>39</v>
      </c>
      <c r="D9" s="4">
        <f>ROUND(56000,2)</f>
        <v>56000</v>
      </c>
      <c r="E9" s="4">
        <f>ROUND(396600,2)</f>
        <v>396600</v>
      </c>
      <c r="F9" s="4">
        <f>ROUND(11842.16,2)</f>
        <v>11842.16</v>
      </c>
    </row>
    <row r="10" spans="1:6" ht="27.75">
      <c r="A10" s="2" t="s">
        <v>64</v>
      </c>
      <c r="B10" s="3" t="s">
        <v>85</v>
      </c>
      <c r="C10" s="3" t="s">
        <v>27</v>
      </c>
      <c r="D10" s="4">
        <f>ROUND(1000,2)</f>
        <v>1000</v>
      </c>
      <c r="E10" s="4">
        <f>ROUND(1000,2)</f>
        <v>1000</v>
      </c>
      <c r="F10" s="4">
        <f>ROUND(254.36,2)</f>
        <v>254.36</v>
      </c>
    </row>
    <row r="11" spans="1:6" ht="54.75">
      <c r="A11" s="2" t="s">
        <v>114</v>
      </c>
      <c r="B11" s="3" t="s">
        <v>118</v>
      </c>
      <c r="C11" s="3" t="s">
        <v>68</v>
      </c>
      <c r="D11" s="4">
        <f>ROUND(1000,2)</f>
        <v>1000</v>
      </c>
      <c r="E11" s="4">
        <f>ROUND(17500,2)</f>
        <v>17500</v>
      </c>
      <c r="F11" s="4">
        <f>ROUND(200,2)</f>
        <v>200</v>
      </c>
    </row>
    <row r="12" spans="1:6" ht="18.75">
      <c r="A12" s="2" t="s">
        <v>63</v>
      </c>
      <c r="B12" s="3" t="s">
        <v>33</v>
      </c>
      <c r="C12" s="3" t="s">
        <v>48</v>
      </c>
      <c r="D12" s="4">
        <f>ROUND(845500,2)</f>
        <v>845500</v>
      </c>
      <c r="E12" s="4">
        <f>ROUND(240475,2)</f>
        <v>240475</v>
      </c>
      <c r="F12" s="4">
        <f>ROUND(182108.38,2)</f>
        <v>182108.38</v>
      </c>
    </row>
    <row r="13" spans="1:6" ht="12.75">
      <c r="A13" s="2" t="s">
        <v>116</v>
      </c>
      <c r="B13" s="3" t="s">
        <v>113</v>
      </c>
      <c r="C13" s="3" t="s">
        <v>3</v>
      </c>
      <c r="D13" s="4">
        <f>ROUND(878100,2)</f>
        <v>878100</v>
      </c>
      <c r="E13" s="4">
        <f>ROUND(615897,2)</f>
        <v>615897</v>
      </c>
      <c r="F13" s="4">
        <f>ROUND(149943.74,2)</f>
        <v>149943.74</v>
      </c>
    </row>
    <row r="14" spans="1:6" ht="12.75">
      <c r="A14" s="2" t="s">
        <v>92</v>
      </c>
      <c r="B14" s="3" t="s">
        <v>34</v>
      </c>
      <c r="C14" s="3" t="s">
        <v>29</v>
      </c>
      <c r="D14" s="4">
        <f>ROUND(1671500,2)</f>
        <v>1671500</v>
      </c>
      <c r="E14" s="4">
        <f>ROUND(240050,2)</f>
        <v>240050</v>
      </c>
      <c r="F14" s="4">
        <f>ROUND(117912.7,2)</f>
        <v>117912.7</v>
      </c>
    </row>
    <row r="15" spans="1:6" ht="12.75">
      <c r="A15" s="2" t="s">
        <v>73</v>
      </c>
      <c r="B15" s="3" t="s">
        <v>1</v>
      </c>
      <c r="C15" s="3" t="s">
        <v>124</v>
      </c>
      <c r="D15" s="4">
        <f>ROUND(44124900,2)</f>
        <v>44124900</v>
      </c>
      <c r="E15" s="4">
        <f>ROUND(10292927,2)</f>
        <v>10292927</v>
      </c>
      <c r="F15" s="4">
        <f>ROUND(10007949.53,2)</f>
        <v>10007949.53</v>
      </c>
    </row>
    <row r="16" spans="1:6" ht="27.75">
      <c r="A16" s="2" t="s">
        <v>5</v>
      </c>
      <c r="B16" s="3" t="s">
        <v>32</v>
      </c>
      <c r="C16" s="3" t="s">
        <v>81</v>
      </c>
      <c r="D16" s="4">
        <f>ROUND(13869900,2)</f>
        <v>13869900</v>
      </c>
      <c r="E16" s="4">
        <f>ROUND(1837430,2)</f>
        <v>1837430</v>
      </c>
      <c r="F16" s="4">
        <f>ROUND(1686927.92,2)</f>
        <v>1686927.92</v>
      </c>
    </row>
    <row r="17" spans="1:6" ht="27.75">
      <c r="A17" s="2" t="s">
        <v>83</v>
      </c>
      <c r="B17" s="3" t="s">
        <v>94</v>
      </c>
      <c r="C17" s="3" t="s">
        <v>49</v>
      </c>
      <c r="D17" s="4">
        <f>ROUND(30255000,2)</f>
        <v>30255000</v>
      </c>
      <c r="E17" s="4">
        <f>ROUND(8455497,2)</f>
        <v>8455497</v>
      </c>
      <c r="F17" s="4">
        <f>ROUND(8321021.61,2)</f>
        <v>8321021.61</v>
      </c>
    </row>
    <row r="18" spans="1:6" ht="12.75">
      <c r="A18" s="2" t="s">
        <v>23</v>
      </c>
      <c r="B18" s="3" t="s">
        <v>30</v>
      </c>
      <c r="C18" s="3" t="s">
        <v>12</v>
      </c>
      <c r="D18" s="4">
        <f>ROUND(745000,2)</f>
        <v>745000</v>
      </c>
      <c r="E18" s="4">
        <f>ROUND(170265,2)</f>
        <v>170265</v>
      </c>
      <c r="F18" s="4">
        <f>ROUND(67275,2)</f>
        <v>67275</v>
      </c>
    </row>
    <row r="19" spans="1:6" ht="27.75">
      <c r="A19" s="2" t="s">
        <v>67</v>
      </c>
      <c r="B19" s="3" t="s">
        <v>119</v>
      </c>
      <c r="C19" s="3" t="s">
        <v>36</v>
      </c>
      <c r="D19" s="4">
        <f>ROUND(0,2)</f>
        <v>0</v>
      </c>
      <c r="E19" s="4">
        <f>ROUND(0,2)</f>
        <v>0</v>
      </c>
      <c r="F19" s="4">
        <f>ROUND(-116.75,2)</f>
        <v>-116.75</v>
      </c>
    </row>
    <row r="20" spans="1:6" ht="18.75">
      <c r="A20" s="2" t="s">
        <v>112</v>
      </c>
      <c r="B20" s="3" t="s">
        <v>125</v>
      </c>
      <c r="C20" s="3" t="s">
        <v>126</v>
      </c>
      <c r="D20" s="4">
        <f>ROUND(0,2)</f>
        <v>0</v>
      </c>
      <c r="E20" s="4">
        <f>ROUND(0,2)</f>
        <v>0</v>
      </c>
      <c r="F20" s="4">
        <f>ROUND(-116.75,2)</f>
        <v>-116.75</v>
      </c>
    </row>
    <row r="21" spans="1:6" ht="27.75">
      <c r="A21" s="2" t="s">
        <v>120</v>
      </c>
      <c r="B21" s="3" t="s">
        <v>117</v>
      </c>
      <c r="C21" s="3" t="s">
        <v>98</v>
      </c>
      <c r="D21" s="4">
        <f>ROUND(12805942,2)</f>
        <v>12805942</v>
      </c>
      <c r="E21" s="4">
        <f>ROUND(2297568,2)</f>
        <v>2297568</v>
      </c>
      <c r="F21" s="4">
        <f>ROUND(1394028.54,2)</f>
        <v>1394028.54</v>
      </c>
    </row>
    <row r="22" spans="1:6" ht="45.75">
      <c r="A22" s="2" t="s">
        <v>99</v>
      </c>
      <c r="B22" s="3" t="s">
        <v>82</v>
      </c>
      <c r="C22" s="3" t="s">
        <v>9</v>
      </c>
      <c r="D22" s="4">
        <f>ROUND(12392442,2)</f>
        <v>12392442</v>
      </c>
      <c r="E22" s="4">
        <f>ROUND(2136468,2)</f>
        <v>2136468</v>
      </c>
      <c r="F22" s="4">
        <f>ROUND(1337433.11,2)</f>
        <v>1337433.11</v>
      </c>
    </row>
    <row r="23" spans="1:6" ht="54.75">
      <c r="A23" s="2" t="s">
        <v>31</v>
      </c>
      <c r="B23" s="3" t="s">
        <v>20</v>
      </c>
      <c r="C23" s="3" t="s">
        <v>75</v>
      </c>
      <c r="D23" s="4">
        <f>ROUND(0,2)</f>
        <v>0</v>
      </c>
      <c r="E23" s="4">
        <f>ROUND(70000,2)</f>
        <v>70000</v>
      </c>
      <c r="F23" s="4">
        <f>ROUND(0,2)</f>
        <v>0</v>
      </c>
    </row>
    <row r="24" spans="1:6" ht="54.75">
      <c r="A24" s="2" t="s">
        <v>87</v>
      </c>
      <c r="B24" s="3" t="s">
        <v>54</v>
      </c>
      <c r="C24" s="3" t="s">
        <v>25</v>
      </c>
      <c r="D24" s="4">
        <f>ROUND(413500,2)</f>
        <v>413500</v>
      </c>
      <c r="E24" s="4">
        <f>ROUND(91100,2)</f>
        <v>91100</v>
      </c>
      <c r="F24" s="4">
        <f>ROUND(56595.43,2)</f>
        <v>56595.43</v>
      </c>
    </row>
    <row r="25" spans="1:6" ht="18.75">
      <c r="A25" s="2" t="s">
        <v>80</v>
      </c>
      <c r="B25" s="3" t="s">
        <v>6</v>
      </c>
      <c r="C25" s="3" t="s">
        <v>111</v>
      </c>
      <c r="D25" s="4">
        <f>ROUND(460000,2)</f>
        <v>460000</v>
      </c>
      <c r="E25" s="4">
        <f>ROUND(105000,2)</f>
        <v>105000</v>
      </c>
      <c r="F25" s="4">
        <f>ROUND(70610,2)</f>
        <v>70610</v>
      </c>
    </row>
    <row r="26" spans="1:6" ht="18.75">
      <c r="A26" s="2" t="s">
        <v>97</v>
      </c>
      <c r="B26" s="3" t="s">
        <v>86</v>
      </c>
      <c r="C26" s="3" t="s">
        <v>7</v>
      </c>
      <c r="D26" s="4">
        <f>ROUND(1350326,2)</f>
        <v>1350326</v>
      </c>
      <c r="E26" s="4">
        <f>ROUND(337826,2)</f>
        <v>337826</v>
      </c>
      <c r="F26" s="4">
        <f>ROUND(33043.53,2)</f>
        <v>33043.53</v>
      </c>
    </row>
    <row r="27" spans="1:6" ht="45.75">
      <c r="A27" s="2" t="s">
        <v>105</v>
      </c>
      <c r="B27" s="3" t="s">
        <v>45</v>
      </c>
      <c r="C27" s="3" t="s">
        <v>43</v>
      </c>
      <c r="D27" s="4">
        <f>ROUND(400000,2)</f>
        <v>400000</v>
      </c>
      <c r="E27" s="4">
        <f>ROUND(100000,2)</f>
        <v>100000</v>
      </c>
      <c r="F27" s="4">
        <f>ROUND(0,2)</f>
        <v>0</v>
      </c>
    </row>
    <row r="28" spans="1:6" ht="27.75">
      <c r="A28" s="2" t="s">
        <v>59</v>
      </c>
      <c r="B28" s="3" t="s">
        <v>84</v>
      </c>
      <c r="C28" s="3" t="s">
        <v>19</v>
      </c>
      <c r="D28" s="4">
        <f>ROUND(950326,2)</f>
        <v>950326</v>
      </c>
      <c r="E28" s="4">
        <f>ROUND(237826,2)</f>
        <v>237826</v>
      </c>
      <c r="F28" s="4">
        <f>ROUND(33043.53,2)</f>
        <v>33043.53</v>
      </c>
    </row>
    <row r="29" spans="1:6" ht="27.75">
      <c r="A29" s="2" t="s">
        <v>96</v>
      </c>
      <c r="B29" s="3" t="s">
        <v>108</v>
      </c>
      <c r="C29" s="3" t="s">
        <v>106</v>
      </c>
      <c r="D29" s="4">
        <f>ROUND(650326,2)</f>
        <v>650326</v>
      </c>
      <c r="E29" s="4">
        <f>ROUND(137826,2)</f>
        <v>137826</v>
      </c>
      <c r="F29" s="4">
        <f>ROUND(31044.98,2)</f>
        <v>31044.98</v>
      </c>
    </row>
    <row r="30" spans="1:6" ht="36.75">
      <c r="A30" s="2" t="s">
        <v>47</v>
      </c>
      <c r="B30" s="3" t="s">
        <v>50</v>
      </c>
      <c r="C30" s="3" t="s">
        <v>110</v>
      </c>
      <c r="D30" s="4">
        <f>ROUND(300000,2)</f>
        <v>300000</v>
      </c>
      <c r="E30" s="4">
        <f>ROUND(100000,2)</f>
        <v>100000</v>
      </c>
      <c r="F30" s="4">
        <f>ROUND(1998.55,2)</f>
        <v>1998.55</v>
      </c>
    </row>
    <row r="31" spans="1:6" ht="12.75">
      <c r="A31" s="2" t="s">
        <v>76</v>
      </c>
      <c r="B31" s="3" t="s">
        <v>74</v>
      </c>
      <c r="C31" s="3" t="s">
        <v>8</v>
      </c>
      <c r="D31" s="4">
        <f>ROUND(1272232,2)</f>
        <v>1272232</v>
      </c>
      <c r="E31" s="4">
        <f>ROUND(421014,2)</f>
        <v>421014</v>
      </c>
      <c r="F31" s="4">
        <f>ROUND(640219.16,2)</f>
        <v>640219.16</v>
      </c>
    </row>
    <row r="32" spans="1:6" ht="12.75">
      <c r="A32" s="2" t="s">
        <v>4</v>
      </c>
      <c r="B32" s="3" t="s">
        <v>122</v>
      </c>
      <c r="C32" s="3" t="s">
        <v>72</v>
      </c>
      <c r="D32" s="4">
        <f>ROUND(0,2)</f>
        <v>0</v>
      </c>
      <c r="E32" s="4">
        <f>ROUND(0,2)</f>
        <v>0</v>
      </c>
      <c r="F32" s="4">
        <f>ROUND(19551.79,2)</f>
        <v>19551.79</v>
      </c>
    </row>
    <row r="33" spans="1:6" ht="12.75">
      <c r="A33" s="2" t="s">
        <v>26</v>
      </c>
      <c r="B33" s="3" t="s">
        <v>10</v>
      </c>
      <c r="C33" s="3" t="s">
        <v>100</v>
      </c>
      <c r="D33" s="4">
        <f>ROUND(1272232,2)</f>
        <v>1272232</v>
      </c>
      <c r="E33" s="4">
        <f>ROUND(421014,2)</f>
        <v>421014</v>
      </c>
      <c r="F33" s="4">
        <f>ROUND(620667.37,2)</f>
        <v>620667.37</v>
      </c>
    </row>
    <row r="34" spans="1:6" ht="12.75">
      <c r="A34" s="2" t="s">
        <v>71</v>
      </c>
      <c r="B34" s="3" t="s">
        <v>102</v>
      </c>
      <c r="C34" s="3" t="s">
        <v>58</v>
      </c>
      <c r="D34" s="4">
        <f>ROUND(65275153,2)</f>
        <v>65275153</v>
      </c>
      <c r="E34" s="4">
        <f>ROUND(9368357,2)</f>
        <v>9368357</v>
      </c>
      <c r="F34" s="4">
        <f>ROUND(10020078,2)</f>
        <v>10020078</v>
      </c>
    </row>
    <row r="35" spans="1:6" ht="18.75">
      <c r="A35" s="2" t="s">
        <v>14</v>
      </c>
      <c r="B35" s="3" t="s">
        <v>28</v>
      </c>
      <c r="C35" s="3" t="s">
        <v>35</v>
      </c>
      <c r="D35" s="4">
        <f>ROUND(65245153,2)</f>
        <v>65245153</v>
      </c>
      <c r="E35" s="4">
        <f>ROUND(9363357,2)</f>
        <v>9363357</v>
      </c>
      <c r="F35" s="4">
        <f>ROUND(10020078,2)</f>
        <v>10020078</v>
      </c>
    </row>
    <row r="36" spans="1:6" ht="18.75">
      <c r="A36" s="2" t="s">
        <v>70</v>
      </c>
      <c r="B36" s="3" t="s">
        <v>69</v>
      </c>
      <c r="C36" s="3" t="s">
        <v>88</v>
      </c>
      <c r="D36" s="4">
        <f>ROUND(21897900,2)</f>
        <v>21897900</v>
      </c>
      <c r="E36" s="4">
        <f>ROUND(2571593,2)</f>
        <v>2571593</v>
      </c>
      <c r="F36" s="4">
        <f>ROUND(2944000,2)</f>
        <v>2944000</v>
      </c>
    </row>
    <row r="37" spans="1:6" ht="12.75">
      <c r="A37" s="2" t="s">
        <v>16</v>
      </c>
      <c r="B37" s="3" t="s">
        <v>13</v>
      </c>
      <c r="C37" s="3" t="s">
        <v>0</v>
      </c>
      <c r="D37" s="4">
        <f>ROUND(10884900,2)</f>
        <v>10884900</v>
      </c>
      <c r="E37" s="4">
        <f>ROUND(2187225,2)</f>
        <v>2187225</v>
      </c>
      <c r="F37" s="4">
        <f>ROUND(2200300,2)</f>
        <v>2200300</v>
      </c>
    </row>
    <row r="38" spans="1:6" ht="18.75">
      <c r="A38" s="2" t="s">
        <v>62</v>
      </c>
      <c r="B38" s="3" t="s">
        <v>60</v>
      </c>
      <c r="C38" s="3" t="s">
        <v>11</v>
      </c>
      <c r="D38" s="4">
        <f>ROUND(0,2)</f>
        <v>0</v>
      </c>
      <c r="E38" s="4">
        <f>ROUND(189672,2)</f>
        <v>189672</v>
      </c>
      <c r="F38" s="4">
        <f>ROUND(0,2)</f>
        <v>0</v>
      </c>
    </row>
    <row r="39" spans="1:6" ht="18.75">
      <c r="A39" s="2" t="s">
        <v>115</v>
      </c>
      <c r="B39" s="3" t="s">
        <v>18</v>
      </c>
      <c r="C39" s="3" t="s">
        <v>21</v>
      </c>
      <c r="D39" s="4">
        <f>ROUND(564101,2)</f>
        <v>564101</v>
      </c>
      <c r="E39" s="4">
        <f>ROUND(279787,2)</f>
        <v>279787</v>
      </c>
      <c r="F39" s="4">
        <f>ROUND(564101,2)</f>
        <v>564101</v>
      </c>
    </row>
    <row r="40" spans="1:6" ht="18.75">
      <c r="A40" s="2" t="s">
        <v>44</v>
      </c>
      <c r="B40" s="3" t="s">
        <v>61</v>
      </c>
      <c r="C40" s="3" t="s">
        <v>78</v>
      </c>
      <c r="D40" s="4">
        <f>ROUND(1928900,2)</f>
        <v>1928900</v>
      </c>
      <c r="E40" s="4">
        <f>ROUND(321200,2)</f>
        <v>321200</v>
      </c>
      <c r="F40" s="4">
        <f>ROUND(321200,2)</f>
        <v>321200</v>
      </c>
    </row>
    <row r="41" spans="1:6" ht="12.75">
      <c r="A41" s="2" t="s">
        <v>93</v>
      </c>
      <c r="B41" s="3" t="s">
        <v>22</v>
      </c>
      <c r="C41" s="3" t="s">
        <v>2</v>
      </c>
      <c r="D41" s="4">
        <f>ROUND(40854252,2)</f>
        <v>40854252</v>
      </c>
      <c r="E41" s="4">
        <f>ROUND(6190777,2)</f>
        <v>6190777</v>
      </c>
      <c r="F41" s="4">
        <f>ROUND(6190777,2)</f>
        <v>6190777</v>
      </c>
    </row>
    <row r="42" spans="1:6" ht="12.75">
      <c r="A42" s="2" t="s">
        <v>123</v>
      </c>
      <c r="B42" s="3" t="s">
        <v>38</v>
      </c>
      <c r="C42" s="3" t="s">
        <v>101</v>
      </c>
      <c r="D42" s="4">
        <f>ROUND(30000,2)</f>
        <v>30000</v>
      </c>
      <c r="E42" s="4">
        <f>ROUND(5000,2)</f>
        <v>5000</v>
      </c>
      <c r="F42" s="4">
        <f>ROUND(0,2)</f>
        <v>0</v>
      </c>
    </row>
    <row r="43" spans="1:6" ht="12.75">
      <c r="A43" s="2" t="s">
        <v>103</v>
      </c>
      <c r="B43" s="3" t="s">
        <v>37</v>
      </c>
      <c r="C43" s="3" t="s">
        <v>65</v>
      </c>
      <c r="D43" s="4">
        <f>ROUND(141943653,2)</f>
        <v>141943653</v>
      </c>
      <c r="E43" s="4">
        <f>ROUND(26766379,2)</f>
        <v>26766379</v>
      </c>
      <c r="F43" s="4">
        <f>ROUND(24867204.6,2)</f>
        <v>24867204.6</v>
      </c>
    </row>
    <row r="44" spans="1:6" ht="12.75">
      <c r="A44" s="8" t="s">
        <v>91</v>
      </c>
      <c r="B44" s="7"/>
      <c r="C44" s="8" t="s">
        <v>91</v>
      </c>
      <c r="D44" s="7"/>
      <c r="E44" s="7"/>
      <c r="F44" s="7"/>
    </row>
    <row r="45" spans="1:5" ht="12.75" customHeight="1">
      <c r="A45" s="5"/>
      <c r="B45" s="10" t="s">
        <v>127</v>
      </c>
      <c r="C45" s="11"/>
      <c r="E45" t="s">
        <v>128</v>
      </c>
    </row>
    <row r="46" spans="1:2" ht="12.75">
      <c r="A46" s="6"/>
      <c r="B46" s="12"/>
    </row>
    <row r="47" spans="1:5" ht="12.75" customHeight="1">
      <c r="A47" s="5"/>
      <c r="B47" s="10" t="s">
        <v>129</v>
      </c>
      <c r="C47" s="11"/>
      <c r="E47" t="s">
        <v>130</v>
      </c>
    </row>
  </sheetData>
  <mergeCells count="10">
    <mergeCell ref="A1:B1"/>
    <mergeCell ref="A2:B2"/>
    <mergeCell ref="A3:B3"/>
    <mergeCell ref="C1:F1"/>
    <mergeCell ref="C2:F2"/>
    <mergeCell ref="C3:F3"/>
    <mergeCell ref="C44:F44"/>
    <mergeCell ref="A44:B44"/>
    <mergeCell ref="B45:C45"/>
    <mergeCell ref="B47:C47"/>
  </mergeCells>
  <printOptions gridLines="1"/>
  <pageMargins left="0.75" right="0.75" top="0.4166666666666667" bottom="0.4166666666666667" header="0.1388888888888889" footer="0.4166666666666667"/>
  <pageSetup horizontalDpi="600" verticalDpi="600" orientation="portrait" paperSize="9" r:id="rId1"/>
  <headerFooter alignWithMargins="0">
    <oddHeader>&amp;RСтраница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buh1</cp:lastModifiedBy>
  <dcterms:created xsi:type="dcterms:W3CDTF">2012-03-13T07:46:08Z</dcterms:created>
  <dcterms:modified xsi:type="dcterms:W3CDTF">2012-03-13T07:49:50Z</dcterms:modified>
  <cp:category/>
  <cp:version/>
  <cp:contentType/>
  <cp:contentStatus/>
</cp:coreProperties>
</file>