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<sst xmlns="http://schemas.openxmlformats.org/spreadsheetml/2006/main" count="125" uniqueCount="121">
  <si>
    <t>Дотации на выравнивание бюджетной обеспеченности</t>
  </si>
  <si>
    <t>Иные межбюджетные трансферты</t>
  </si>
  <si>
    <t>Единый сельскохозяйственный налог</t>
  </si>
  <si>
    <t>1,53</t>
  </si>
  <si>
    <t>Должностное лицо 2</t>
  </si>
  <si>
    <t>000  1  13  01995  10  0000  130</t>
  </si>
  <si>
    <t>ДОХОДЫ ОТ ПРОДАЖИ МАТЕРИАЛЬНЫХ И НЕМАТЕРИАЛЬНЫХ АКТИВОВ</t>
  </si>
  <si>
    <t>1,36</t>
  </si>
  <si>
    <t>000  2  19  00000  00  0000  000</t>
  </si>
  <si>
    <t>ПРОЧИЕ НЕНАЛОГОВЫЕ ДОХОДЫ</t>
  </si>
  <si>
    <t>1,38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</si>
  <si>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</si>
  <si>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</si>
  <si>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Дотации бюджетам на поддержку мер по обеспечению сбалансированности бюджетов</t>
  </si>
  <si>
    <t>ГОСУДАРСТВЕННАЯ ПОШЛИНА</t>
  </si>
  <si>
    <t>000  2  02  01001  00  0000  151</t>
  </si>
  <si>
    <t>000  1  00  00000  00  0000  000</t>
  </si>
  <si>
    <t>1,59</t>
  </si>
  <si>
    <t>1,17</t>
  </si>
  <si>
    <t>000  1  01  02000  01  0000  110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</si>
  <si>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</si>
  <si>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1,51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</si>
  <si>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</si>
  <si>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</si>
  <si>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</si>
  <si>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</si>
  <si>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</si>
  <si>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</si>
  <si>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</si>
  <si>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000  1  08  00000  00  0000  000</t>
  </si>
  <si>
    <t>000  1  16  00000  00  0000  000</t>
  </si>
  <si>
    <t>000  1  05  02000  02  0000  110</t>
  </si>
  <si>
    <t>1,43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</si>
  <si>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</si>
  <si>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</si>
  <si>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</si>
  <si>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</si>
  <si>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</si>
  <si>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000  1  12  01000  01  0000  120</t>
  </si>
  <si>
    <t>1,4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</si>
  <si>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</si>
  <si>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</si>
  <si>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000  1  14  02000  00  0000  000</t>
  </si>
  <si>
    <t>1,47</t>
  </si>
  <si>
    <t>1,49</t>
  </si>
  <si>
    <t>Единый налог на вмененный доход для отдельных видов деятельности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</si>
  <si>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</si>
  <si>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</si>
  <si>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</si>
  <si>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</si>
  <si>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</si>
  <si>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2  2 Кассовый план на ОП</t>
  </si>
  <si>
    <t>____________________</t>
  </si>
  <si>
    <t>1  1 Кассовый план на год</t>
  </si>
  <si>
    <t>Краткий месячный отчет по поселениям</t>
  </si>
  <si>
    <t>1,41</t>
  </si>
  <si>
    <t>БЕЗВОЗМЕЗДНЫЕ ПОСТУПЛЕНИЯ</t>
  </si>
  <si>
    <t>000  2  02  01003  00  0000  151</t>
  </si>
  <si>
    <t>000  2  02  03000  00  0000  151</t>
  </si>
  <si>
    <t>1,8</t>
  </si>
  <si>
    <t>1,6</t>
  </si>
  <si>
    <t>Всего доходов</t>
  </si>
  <si>
    <t>ШТРАФЫ, САНКЦИИ, ВОЗМЕЩЕНИЕ УЩЕРБА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</si>
  <si>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</si>
  <si>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</si>
  <si>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</si>
  <si>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</si>
  <si>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</si>
  <si>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</si>
  <si>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</si>
  <si>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000  1  17  00000  00  0000  000</t>
  </si>
  <si>
    <t>1,52</t>
  </si>
  <si>
    <t>Районный бюджет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</si>
  <si>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</si>
  <si>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</si>
  <si>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</si>
  <si>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1,54</t>
  </si>
  <si>
    <t>000  1  11  05010  00  0000  120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</si>
  <si>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</si>
  <si>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</si>
  <si>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</si>
  <si>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</si>
  <si>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</si>
  <si>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</si>
  <si>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1,35</t>
  </si>
  <si>
    <t>Плата за негативное воздействие на окружающую среду</t>
  </si>
  <si>
    <t>3  3 Исполнено</t>
  </si>
  <si>
    <t xml:space="preserve"> </t>
  </si>
  <si>
    <t>1,63</t>
  </si>
  <si>
    <t>000  1  09  01000  00  0000  110</t>
  </si>
  <si>
    <t>1,5</t>
  </si>
  <si>
    <t>Налог на прибыль организаций, зачислявшийся до 1 января 2005 года в местные бюджеты</t>
  </si>
  <si>
    <t>1,48</t>
  </si>
  <si>
    <t>Должностное лицо 1</t>
  </si>
  <si>
    <t>1,42</t>
  </si>
  <si>
    <t>ДОХОДЫ ОТ ИСПОЛЬЗОВАНИЯ ИМУЩЕСТВА, НАХОДЯЩЕГОСЯ В ГОСУДАРСТВЕННОЙ И МУНИЦИПАЛЬНОЙ СОБСТВЕННОСТИ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</si>
  <si>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</si>
  <si>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</si>
  <si>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</si>
  <si>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</si>
  <si>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1,1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</si>
  <si>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</si>
  <si>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</si>
  <si>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</si>
  <si>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</si>
  <si>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</si>
  <si>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</si>
  <si>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</si>
  <si>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</si>
  <si>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</si>
  <si>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</si>
  <si>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</si>
  <si>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</si>
  <si>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</si>
  <si>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</si>
  <si>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</si>
  <si>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</si>
  <si>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</si>
  <si>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</si>
  <si>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1,40</t>
  </si>
  <si>
    <t>Доходы по поселениям на 01.02.2012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</si>
</sst>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4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28125" style="0" customWidth="1"/>
    <col min="2" max="2" width="22.421875" style="0" customWidth="1"/>
    <col min="3" max="3" width="21.28125" style="0" customWidth="1"/>
    <col min="4" max="4" width="11.28125" style="0" customWidth="1"/>
    <col min="5" max="6" width="10.140625" style="0" customWidth="1"/>
  </cols>
  <sheetData>
    <row r="1" spans="1:6" ht="12.75" customHeight="1">
      <c r="A1" s="5"/>
      <c r="B1" s="6"/>
      <c r="C1" s="7" t="s">
        <v>54</v>
      </c>
      <c r="D1" s="6"/>
      <c r="E1" s="6"/>
      <c r="F1" s="6"/>
    </row>
    <row r="2" spans="1:6" ht="12.75" customHeight="1">
      <c r="A2" s="5"/>
      <c r="B2" s="6"/>
      <c r="C2" s="11" t="s">
        <v>120</v>
      </c>
      <c r="D2" s="6"/>
      <c r="E2" s="6"/>
      <c r="F2" s="6"/>
    </row>
    <row r="3" spans="1:6" ht="12.75">
      <c r="A3" s="5"/>
      <c r="B3" s="6"/>
      <c r="C3" s="7" t="s">
        <v>72</v>
      </c>
      <c r="D3" s="6"/>
      <c r="E3" s="6"/>
      <c r="F3" s="6"/>
    </row>
    <row r="4" spans="1:6" ht="36">
      <c r="A4" s="1" t="s">
        <v>24</v>
      </c>
      <c r="B4" s="1" t="s">
        <v>102</v>
      </c>
      <c r="C4" s="1" t="s">
        <v>73</v>
      </c>
      <c r="D4" s="1" t="s">
        <v>53</v>
      </c>
      <c r="E4" s="1" t="s">
        <v>51</v>
      </c>
      <c r="F4" s="1" t="s">
        <v>86</v>
      </c>
    </row>
    <row r="5" spans="1:6" ht="12.75">
      <c r="A5" s="2" t="s">
        <v>100</v>
      </c>
      <c r="B5" s="3" t="s">
        <v>83</v>
      </c>
      <c r="C5" s="3" t="s">
        <v>48</v>
      </c>
      <c r="D5" s="4">
        <f>ROUND(386722000,2)</f>
        <v>386722000</v>
      </c>
      <c r="E5" s="4">
        <f>ROUND(39360825.21,2)</f>
        <v>39360825.21</v>
      </c>
      <c r="F5" s="4">
        <f>ROUND(25201538.05,2)</f>
        <v>25201538.05</v>
      </c>
    </row>
    <row r="6" spans="1:6" ht="18.75">
      <c r="A6" s="2" t="s">
        <v>49</v>
      </c>
      <c r="B6" s="3" t="s">
        <v>16</v>
      </c>
      <c r="C6" s="3" t="s">
        <v>75</v>
      </c>
      <c r="D6" s="4">
        <f>ROUND(95608900,2)</f>
        <v>95608900</v>
      </c>
      <c r="E6" s="4">
        <f>ROUND(19845000,2)</f>
        <v>19845000</v>
      </c>
      <c r="F6" s="4">
        <f>ROUND(6310712.84,2)</f>
        <v>6310712.84</v>
      </c>
    </row>
    <row r="7" spans="1:6" ht="18.75">
      <c r="A7" s="2" t="s">
        <v>116</v>
      </c>
      <c r="B7" s="3" t="s">
        <v>19</v>
      </c>
      <c r="C7" s="3" t="s">
        <v>63</v>
      </c>
      <c r="D7" s="4">
        <f>ROUND(61323500,2)</f>
        <v>61323500</v>
      </c>
      <c r="E7" s="4">
        <f>ROUND(13800000,2)</f>
        <v>13800000</v>
      </c>
      <c r="F7" s="4">
        <f>ROUND(3604061.26,2)</f>
        <v>3604061.26</v>
      </c>
    </row>
    <row r="8" spans="1:6" ht="108.75">
      <c r="A8" s="2" t="s">
        <v>39</v>
      </c>
      <c r="B8" s="3" t="s">
        <v>47</v>
      </c>
      <c r="C8" s="3" t="s">
        <v>40</v>
      </c>
      <c r="D8" s="4">
        <f>ROUND(60617900,2)</f>
        <v>60617900</v>
      </c>
      <c r="E8" s="4">
        <f>ROUND(13623650,2)</f>
        <v>13623650</v>
      </c>
      <c r="F8" s="4">
        <f>ROUND(3545086.33,2)</f>
        <v>3545086.33</v>
      </c>
    </row>
    <row r="9" spans="1:6" ht="135.75">
      <c r="A9" s="2" t="s">
        <v>90</v>
      </c>
      <c r="B9" s="3" t="s">
        <v>104</v>
      </c>
      <c r="C9" s="3" t="s">
        <v>37</v>
      </c>
      <c r="D9" s="4">
        <f>ROUND(695800,2)</f>
        <v>695800</v>
      </c>
      <c r="E9" s="4">
        <f>ROUND(173950,2)</f>
        <v>173950</v>
      </c>
      <c r="F9" s="4">
        <f>ROUND(58414.37,2)</f>
        <v>58414.37</v>
      </c>
    </row>
    <row r="10" spans="1:6" ht="54.75">
      <c r="A10" s="2" t="s">
        <v>60</v>
      </c>
      <c r="B10" s="3" t="s">
        <v>79</v>
      </c>
      <c r="C10" s="3" t="s">
        <v>27</v>
      </c>
      <c r="D10" s="4">
        <f>ROUND(4900,2)</f>
        <v>4900</v>
      </c>
      <c r="E10" s="4">
        <f>ROUND(1200,2)</f>
        <v>1200</v>
      </c>
      <c r="F10" s="4">
        <f>ROUND(0,2)</f>
        <v>0</v>
      </c>
    </row>
    <row r="11" spans="1:6" ht="108.75">
      <c r="A11" s="2" t="s">
        <v>109</v>
      </c>
      <c r="B11" s="3" t="s">
        <v>113</v>
      </c>
      <c r="C11" s="3" t="s">
        <v>65</v>
      </c>
      <c r="D11" s="4">
        <f>ROUND(4900,2)</f>
        <v>4900</v>
      </c>
      <c r="E11" s="4">
        <f>ROUND(1200,2)</f>
        <v>1200</v>
      </c>
      <c r="F11" s="4">
        <f>ROUND(560.56,2)</f>
        <v>560.56</v>
      </c>
    </row>
    <row r="12" spans="1:6" ht="27.75">
      <c r="A12" s="2" t="s">
        <v>59</v>
      </c>
      <c r="B12" s="3" t="s">
        <v>31</v>
      </c>
      <c r="C12" s="3" t="s">
        <v>45</v>
      </c>
      <c r="D12" s="4">
        <f>ROUND(7611000,2)</f>
        <v>7611000</v>
      </c>
      <c r="E12" s="4">
        <f>ROUND(1900000,2)</f>
        <v>1900000</v>
      </c>
      <c r="F12" s="4">
        <f>ROUND(1496608.43,2)</f>
        <v>1496608.43</v>
      </c>
    </row>
    <row r="13" spans="1:6" ht="18.75">
      <c r="A13" s="2" t="s">
        <v>111</v>
      </c>
      <c r="B13" s="3" t="s">
        <v>107</v>
      </c>
      <c r="C13" s="3" t="s">
        <v>2</v>
      </c>
      <c r="D13" s="4">
        <f>ROUND(1580430,2)</f>
        <v>1580430</v>
      </c>
      <c r="E13" s="4">
        <f>ROUND(800000,2)</f>
        <v>800000</v>
      </c>
      <c r="F13" s="4">
        <f>ROUND(22337.25,2)</f>
        <v>22337.25</v>
      </c>
    </row>
    <row r="14" spans="1:6" ht="18.75">
      <c r="A14" s="2" t="s">
        <v>23</v>
      </c>
      <c r="B14" s="3" t="s">
        <v>29</v>
      </c>
      <c r="C14" s="3" t="s">
        <v>14</v>
      </c>
      <c r="D14" s="4">
        <f>ROUND(650000,2)</f>
        <v>650000</v>
      </c>
      <c r="E14" s="4">
        <f>ROUND(160000,2)</f>
        <v>160000</v>
      </c>
      <c r="F14" s="4">
        <f>ROUND(39669,2)</f>
        <v>39669</v>
      </c>
    </row>
    <row r="15" spans="1:6" ht="45.75">
      <c r="A15" s="2" t="s">
        <v>64</v>
      </c>
      <c r="B15" s="3" t="s">
        <v>114</v>
      </c>
      <c r="C15" s="3" t="s">
        <v>34</v>
      </c>
      <c r="D15" s="4">
        <f>ROUND(0,2)</f>
        <v>0</v>
      </c>
      <c r="E15" s="4">
        <f>ROUND(0,2)</f>
        <v>0</v>
      </c>
      <c r="F15" s="4">
        <f>ROUND(-5863.66,2)</f>
        <v>-5863.66</v>
      </c>
    </row>
    <row r="16" spans="1:6" ht="27.75">
      <c r="A16" s="2" t="s">
        <v>18</v>
      </c>
      <c r="B16" s="3" t="s">
        <v>89</v>
      </c>
      <c r="C16" s="3" t="s">
        <v>91</v>
      </c>
      <c r="D16" s="4">
        <f>ROUND(0,2)</f>
        <v>0</v>
      </c>
      <c r="E16" s="4">
        <f>ROUND(0,2)</f>
        <v>0</v>
      </c>
      <c r="F16" s="4">
        <f>ROUND(-5863.66,2)</f>
        <v>-5863.66</v>
      </c>
    </row>
    <row r="17" spans="1:6" ht="63.75">
      <c r="A17" s="2" t="s">
        <v>115</v>
      </c>
      <c r="B17" s="3" t="s">
        <v>112</v>
      </c>
      <c r="C17" s="3" t="s">
        <v>95</v>
      </c>
      <c r="D17" s="4">
        <f>ROUND(12680000,2)</f>
        <v>12680000</v>
      </c>
      <c r="E17" s="4">
        <f>ROUND(1065000,2)</f>
        <v>1065000</v>
      </c>
      <c r="F17" s="4">
        <f>ROUND(264162.5,2)</f>
        <v>264162.5</v>
      </c>
    </row>
    <row r="18" spans="1:6" ht="72.75">
      <c r="A18" s="2" t="s">
        <v>96</v>
      </c>
      <c r="B18" s="3" t="s">
        <v>77</v>
      </c>
      <c r="C18" s="3" t="s">
        <v>11</v>
      </c>
      <c r="D18" s="4">
        <f>ROUND(12420000,2)</f>
        <v>12420000</v>
      </c>
      <c r="E18" s="4">
        <f>ROUND(1000000,2)</f>
        <v>1000000</v>
      </c>
      <c r="F18" s="4">
        <f>ROUND(258112.5,2)</f>
        <v>258112.5</v>
      </c>
    </row>
    <row r="19" spans="1:6" ht="108.75">
      <c r="A19" s="2" t="s">
        <v>81</v>
      </c>
      <c r="B19" s="3" t="s">
        <v>50</v>
      </c>
      <c r="C19" s="3" t="s">
        <v>25</v>
      </c>
      <c r="D19" s="4">
        <f>ROUND(260000,2)</f>
        <v>260000</v>
      </c>
      <c r="E19" s="4">
        <f>ROUND(65000,2)</f>
        <v>65000</v>
      </c>
      <c r="F19" s="4">
        <f>ROUND(6050,2)</f>
        <v>6050</v>
      </c>
    </row>
    <row r="20" spans="1:6" ht="27.75">
      <c r="A20" s="2" t="s">
        <v>84</v>
      </c>
      <c r="B20" s="3" t="s">
        <v>38</v>
      </c>
      <c r="C20" s="3" t="s">
        <v>85</v>
      </c>
      <c r="D20" s="4">
        <f>ROUND(1100000,2)</f>
        <v>1100000</v>
      </c>
      <c r="E20" s="4">
        <f>ROUND(275000,2)</f>
        <v>275000</v>
      </c>
      <c r="F20" s="4">
        <f>ROUND(1863.68,2)</f>
        <v>1863.68</v>
      </c>
    </row>
    <row r="21" spans="1:6" ht="36.75">
      <c r="A21" s="2" t="s">
        <v>7</v>
      </c>
      <c r="B21" s="3" t="s">
        <v>5</v>
      </c>
      <c r="C21" s="3" t="s">
        <v>106</v>
      </c>
      <c r="D21" s="4">
        <f>ROUND(382970,2)</f>
        <v>382970</v>
      </c>
      <c r="E21" s="4">
        <f>ROUND(100000,2)</f>
        <v>100000</v>
      </c>
      <c r="F21" s="4">
        <f>ROUND(0,2)</f>
        <v>0</v>
      </c>
    </row>
    <row r="22" spans="1:6" ht="27.75">
      <c r="A22" s="2" t="s">
        <v>10</v>
      </c>
      <c r="B22" s="3" t="s">
        <v>80</v>
      </c>
      <c r="C22" s="3" t="s">
        <v>6</v>
      </c>
      <c r="D22" s="4">
        <f>ROUND(3300000,2)</f>
        <v>3300000</v>
      </c>
      <c r="E22" s="4">
        <f>ROUND(0,2)</f>
        <v>0</v>
      </c>
      <c r="F22" s="4">
        <f>ROUND(10504.67,2)</f>
        <v>10504.67</v>
      </c>
    </row>
    <row r="23" spans="1:6" ht="81.75">
      <c r="A23" s="2" t="s">
        <v>119</v>
      </c>
      <c r="B23" s="3" t="s">
        <v>42</v>
      </c>
      <c r="C23" s="3" t="s">
        <v>41</v>
      </c>
      <c r="D23" s="4">
        <f>ROUND(300000,2)</f>
        <v>300000</v>
      </c>
      <c r="E23" s="4">
        <f>ROUND(475000,2)</f>
        <v>475000</v>
      </c>
      <c r="F23" s="4">
        <f>ROUND(10504.67,2)</f>
        <v>10504.67</v>
      </c>
    </row>
    <row r="24" spans="1:6" ht="54.75">
      <c r="A24" s="2" t="s">
        <v>55</v>
      </c>
      <c r="B24" s="3" t="s">
        <v>78</v>
      </c>
      <c r="C24" s="3" t="s">
        <v>20</v>
      </c>
      <c r="D24" s="4">
        <f>ROUND(3000000,2)</f>
        <v>3000000</v>
      </c>
      <c r="E24" s="4">
        <f>ROUND(475000,2)</f>
        <v>475000</v>
      </c>
      <c r="F24" s="4">
        <f>ROUND(10504.67,2)</f>
        <v>10504.67</v>
      </c>
    </row>
    <row r="25" spans="1:6" ht="36.75">
      <c r="A25" s="2" t="s">
        <v>94</v>
      </c>
      <c r="B25" s="3" t="s">
        <v>103</v>
      </c>
      <c r="C25" s="3" t="s">
        <v>101</v>
      </c>
      <c r="D25" s="4">
        <f>ROUND(650000,2)</f>
        <v>650000</v>
      </c>
      <c r="E25" s="4">
        <f>ROUND(475000,2)</f>
        <v>475000</v>
      </c>
      <c r="F25" s="4">
        <f>ROUND(10504.67,2)</f>
        <v>10504.67</v>
      </c>
    </row>
    <row r="26" spans="1:6" ht="63.75">
      <c r="A26" s="2" t="s">
        <v>32</v>
      </c>
      <c r="B26" s="3" t="s">
        <v>46</v>
      </c>
      <c r="C26" s="3" t="s">
        <v>105</v>
      </c>
      <c r="D26" s="4">
        <f>ROUND(2350000,2)</f>
        <v>2350000</v>
      </c>
      <c r="E26" s="4">
        <f>ROUND(0,2)</f>
        <v>0</v>
      </c>
      <c r="F26" s="4">
        <f>ROUND(0,2)</f>
        <v>0</v>
      </c>
    </row>
    <row r="27" spans="1:6" ht="18.75">
      <c r="A27" s="2" t="s">
        <v>43</v>
      </c>
      <c r="B27" s="3" t="s">
        <v>30</v>
      </c>
      <c r="C27" s="3" t="s">
        <v>62</v>
      </c>
      <c r="D27" s="4">
        <f>ROUND(1900000,2)</f>
        <v>1900000</v>
      </c>
      <c r="E27" s="4">
        <f>ROUND(475000,2)</f>
        <v>475000</v>
      </c>
      <c r="F27" s="4">
        <f>ROUND(63400,2)</f>
        <v>63400</v>
      </c>
    </row>
    <row r="28" spans="1:6" ht="18.75">
      <c r="A28" s="2" t="s">
        <v>92</v>
      </c>
      <c r="B28" s="3" t="s">
        <v>70</v>
      </c>
      <c r="C28" s="3" t="s">
        <v>9</v>
      </c>
      <c r="D28" s="4">
        <f>ROUND(5081000,2)</f>
        <v>5081000</v>
      </c>
      <c r="E28" s="4">
        <f>ROUND(1270000,2)</f>
        <v>1270000</v>
      </c>
      <c r="F28" s="4">
        <f>ROUND(813969.71,2)</f>
        <v>813969.71</v>
      </c>
    </row>
    <row r="29" spans="1:6" ht="12.75">
      <c r="A29" s="2" t="s">
        <v>44</v>
      </c>
      <c r="B29" s="3" t="s">
        <v>117</v>
      </c>
      <c r="C29" s="3" t="s">
        <v>69</v>
      </c>
      <c r="D29" s="4">
        <f>ROUND(0,2)</f>
        <v>0</v>
      </c>
      <c r="E29" s="4">
        <f>ROUND(0,2)</f>
        <v>0</v>
      </c>
      <c r="F29" s="4">
        <f>ROUND(381280.06,2)</f>
        <v>381280.06</v>
      </c>
    </row>
    <row r="30" spans="1:6" ht="12.75">
      <c r="A30" s="2" t="s">
        <v>21</v>
      </c>
      <c r="B30" s="3" t="s">
        <v>12</v>
      </c>
      <c r="C30" s="3" t="s">
        <v>97</v>
      </c>
      <c r="D30" s="4">
        <f>ROUND(5081000,2)</f>
        <v>5081000</v>
      </c>
      <c r="E30" s="4">
        <f>ROUND(1270000,2)</f>
        <v>1270000</v>
      </c>
      <c r="F30" s="4">
        <f>ROUND(432689.65,2)</f>
        <v>432689.65</v>
      </c>
    </row>
    <row r="31" spans="1:6" ht="18.75">
      <c r="A31" s="2" t="s">
        <v>71</v>
      </c>
      <c r="B31" s="3" t="s">
        <v>99</v>
      </c>
      <c r="C31" s="3" t="s">
        <v>56</v>
      </c>
      <c r="D31" s="4">
        <f>ROUND(291113100,2)</f>
        <v>291113100</v>
      </c>
      <c r="E31" s="4">
        <f>ROUND(19515825.21,2)</f>
        <v>19515825.21</v>
      </c>
      <c r="F31" s="4">
        <f>ROUND(18890825.21,2)</f>
        <v>18890825.21</v>
      </c>
    </row>
    <row r="32" spans="1:6" ht="36.75">
      <c r="A32" s="2" t="s">
        <v>3</v>
      </c>
      <c r="B32" s="3" t="s">
        <v>28</v>
      </c>
      <c r="C32" s="3" t="s">
        <v>33</v>
      </c>
      <c r="D32" s="4">
        <f>ROUND(288613100,2)</f>
        <v>288613100</v>
      </c>
      <c r="E32" s="4">
        <f>ROUND(19287556.6,2)</f>
        <v>19287556.6</v>
      </c>
      <c r="F32" s="4">
        <f>ROUND(19287556.6,2)</f>
        <v>19287556.6</v>
      </c>
    </row>
    <row r="33" spans="1:6" ht="27.75">
      <c r="A33" s="2" t="s">
        <v>76</v>
      </c>
      <c r="B33" s="3" t="s">
        <v>66</v>
      </c>
      <c r="C33" s="3" t="s">
        <v>82</v>
      </c>
      <c r="D33" s="4">
        <f>ROUND(78253000,2)</f>
        <v>78253000</v>
      </c>
      <c r="E33" s="4">
        <f>ROUND(2354000,2)</f>
        <v>2354000</v>
      </c>
      <c r="F33" s="4">
        <f>ROUND(2354000,2)</f>
        <v>2354000</v>
      </c>
    </row>
    <row r="34" spans="1:6" ht="18.75">
      <c r="A34" s="2" t="s">
        <v>26</v>
      </c>
      <c r="B34" s="3" t="s">
        <v>15</v>
      </c>
      <c r="C34" s="3" t="s">
        <v>0</v>
      </c>
      <c r="D34" s="4">
        <f>ROUND(29685000,2)</f>
        <v>29685000</v>
      </c>
      <c r="E34" s="4">
        <f>ROUND(0,2)</f>
        <v>0</v>
      </c>
      <c r="F34" s="4">
        <f>ROUND(0,2)</f>
        <v>0</v>
      </c>
    </row>
    <row r="35" spans="1:6" ht="27.75">
      <c r="A35" s="2" t="s">
        <v>68</v>
      </c>
      <c r="B35" s="3" t="s">
        <v>57</v>
      </c>
      <c r="C35" s="3" t="s">
        <v>13</v>
      </c>
      <c r="D35" s="4">
        <f>ROUND(48568000,2)</f>
        <v>48568000</v>
      </c>
      <c r="E35" s="4">
        <f>ROUND(2354000,2)</f>
        <v>2354000</v>
      </c>
      <c r="F35" s="4">
        <f>ROUND(2354000,2)</f>
        <v>2354000</v>
      </c>
    </row>
    <row r="36" spans="1:6" ht="36.75">
      <c r="A36" s="2" t="s">
        <v>67</v>
      </c>
      <c r="B36" s="3" t="s">
        <v>58</v>
      </c>
      <c r="C36" s="3" t="s">
        <v>74</v>
      </c>
      <c r="D36" s="4">
        <f>ROUND(210213900,2)</f>
        <v>210213900</v>
      </c>
      <c r="E36" s="4">
        <f>ROUND(16933556.6,2)</f>
        <v>16933556.6</v>
      </c>
      <c r="F36" s="4">
        <f>ROUND(16933556.6,2)</f>
        <v>16933556.6</v>
      </c>
    </row>
    <row r="37" spans="1:6" ht="18.75">
      <c r="A37" s="2" t="s">
        <v>17</v>
      </c>
      <c r="B37" s="3" t="s">
        <v>22</v>
      </c>
      <c r="C37" s="3" t="s">
        <v>1</v>
      </c>
      <c r="D37" s="4">
        <f>ROUND(146200,2)</f>
        <v>146200</v>
      </c>
      <c r="E37" s="4">
        <f>ROUND(146200,2)</f>
        <v>146200</v>
      </c>
      <c r="F37" s="4">
        <f>ROUND(0,2)</f>
        <v>0</v>
      </c>
    </row>
    <row r="38" spans="1:6" ht="18.75">
      <c r="A38" s="2" t="s">
        <v>110</v>
      </c>
      <c r="B38" s="3" t="s">
        <v>36</v>
      </c>
      <c r="C38" s="3" t="s">
        <v>98</v>
      </c>
      <c r="D38" s="4">
        <f>ROUND(2500000,2)</f>
        <v>2500000</v>
      </c>
      <c r="E38" s="4">
        <f>ROUND(625000,2)</f>
        <v>625000</v>
      </c>
      <c r="F38" s="4">
        <f>ROUND(5270,2)</f>
        <v>5270</v>
      </c>
    </row>
    <row r="39" spans="1:6" ht="54.75">
      <c r="A39" s="2" t="s">
        <v>88</v>
      </c>
      <c r="B39" s="3" t="s">
        <v>8</v>
      </c>
      <c r="C39" s="3" t="s">
        <v>108</v>
      </c>
      <c r="D39" s="4">
        <f>ROUND(0,2)</f>
        <v>0</v>
      </c>
      <c r="E39" s="4">
        <f>ROUND(0,2)</f>
        <v>0</v>
      </c>
      <c r="F39" s="4">
        <f>ROUND(-402001.39,2)</f>
        <v>-402001.39</v>
      </c>
    </row>
    <row r="40" spans="1:6" ht="12.75">
      <c r="A40" s="2" t="s">
        <v>118</v>
      </c>
      <c r="B40" s="3" t="s">
        <v>35</v>
      </c>
      <c r="C40" s="3" t="s">
        <v>61</v>
      </c>
      <c r="D40" s="4">
        <f>ROUND(386722000,2)</f>
        <v>386722000</v>
      </c>
      <c r="E40" s="4">
        <f>ROUND(39360825.21,2)</f>
        <v>39360825.21</v>
      </c>
      <c r="F40" s="4">
        <f>ROUND(25201538.05,2)</f>
        <v>25201538.05</v>
      </c>
    </row>
    <row r="41" spans="1:6" ht="12.75">
      <c r="A41" s="5" t="s">
        <v>87</v>
      </c>
      <c r="B41" s="6"/>
      <c r="C41" s="5" t="s">
        <v>87</v>
      </c>
      <c r="D41" s="6"/>
      <c r="E41" s="6"/>
      <c r="F41" s="6"/>
    </row>
    <row r="42" spans="1:6" ht="12.75" customHeight="1">
      <c r="A42" s="8" t="s">
        <v>93</v>
      </c>
      <c r="B42" s="6"/>
      <c r="C42" s="10" t="s">
        <v>52</v>
      </c>
      <c r="D42" s="6"/>
      <c r="E42" s="6"/>
      <c r="F42" s="6"/>
    </row>
    <row r="43" spans="1:6" ht="12.75">
      <c r="A43" s="9" t="s">
        <v>87</v>
      </c>
      <c r="B43" s="6"/>
      <c r="C43" s="9" t="s">
        <v>87</v>
      </c>
      <c r="D43" s="6"/>
      <c r="E43" s="6"/>
      <c r="F43" s="6"/>
    </row>
    <row r="44" spans="1:6" ht="12.75" customHeight="1">
      <c r="A44" s="8" t="s">
        <v>4</v>
      </c>
      <c r="B44" s="6"/>
      <c r="C44" s="10" t="s">
        <v>52</v>
      </c>
      <c r="D44" s="6"/>
      <c r="E44" s="6"/>
      <c r="F44" s="6"/>
    </row>
  </sheetData>
  <mergeCells count="14">
    <mergeCell ref="A42:B42"/>
    <mergeCell ref="A43:B43"/>
    <mergeCell ref="A44:B44"/>
    <mergeCell ref="C41:F41"/>
    <mergeCell ref="C42:F42"/>
    <mergeCell ref="C43:F43"/>
    <mergeCell ref="C44:F44"/>
    <mergeCell ref="A41:B41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2012-03-13T10:55:07Z</cp:lastPrinted>
  <dcterms:created xsi:type="dcterms:W3CDTF">2012-03-13T10:55:42Z</dcterms:created>
  <dcterms:modified xsi:type="dcterms:W3CDTF">2012-03-13T10:55:42Z</dcterms:modified>
  <cp:category/>
  <cp:version/>
  <cp:contentType/>
  <cp:contentStatus/>
</cp:coreProperties>
</file>