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<sst xmlns="http://schemas.openxmlformats.org/spreadsheetml/2006/main" count="148" uniqueCount="146">
  <si>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</si>
  <si>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</si>
  <si>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</si>
  <si>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</si>
  <si>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</si>
  <si>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</si>
  <si>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</si>
  <si>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</si>
  <si>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</si>
  <si>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</si>
  <si>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</si>
  <si>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000  1  13  02065  05  0000  130</t>
  </si>
  <si>
    <t>1,38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</si>
  <si>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</si>
  <si>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</si>
  <si>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1,32</t>
  </si>
  <si>
    <t>ГОСУДАРСТВЕННАЯ ПОШЛИНА</t>
  </si>
  <si>
    <t>000  2  02  01001  00  0000  151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</si>
  <si>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</si>
  <si>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</si>
  <si>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</si>
  <si>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</si>
  <si>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</si>
  <si>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</si>
  <si>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1,11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</si>
  <si>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</si>
  <si>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</si>
  <si>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</si>
  <si>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</si>
  <si>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</si>
  <si>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</si>
  <si>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</si>
  <si>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</si>
  <si>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</si>
  <si>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1,30</t>
  </si>
  <si>
    <t>000  1  16  00000  00  0000  000</t>
  </si>
  <si>
    <t>000  1  06  06010  00  0000  110</t>
  </si>
  <si>
    <t>000  1  05  02000  02  0000  110</t>
  </si>
  <si>
    <t>1,43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</si>
  <si>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</si>
  <si>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</si>
  <si>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</si>
  <si>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1,26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</si>
  <si>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</si>
  <si>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</si>
  <si>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</si>
  <si>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</si>
  <si>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000  1  05  04000  02  0000  110</t>
  </si>
  <si>
    <t>1,4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</si>
  <si>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</si>
  <si>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</si>
  <si>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000  1  14  02000  00  0000  000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</si>
  <si>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</si>
  <si>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</si>
  <si>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</si>
  <si>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</si>
  <si>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</si>
  <si>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</si>
  <si>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1,64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</si>
  <si>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</si>
  <si>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</si>
  <si>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</si>
  <si>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</si>
  <si>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</si>
  <si>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</si>
  <si>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</si>
  <si>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</si>
  <si>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</si>
  <si>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</si>
  <si>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</si>
  <si>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</si>
  <si>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</si>
  <si>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</si>
  <si>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Проценты, полученные от предоставления бюджетных кредитов внутри страны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</si>
  <si>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</si>
  <si>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</si>
  <si>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</si>
  <si>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</si>
  <si>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</si>
  <si>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</si>
  <si>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</si>
  <si>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1,18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</si>
  <si>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</si>
  <si>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</si>
  <si>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</si>
  <si>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</si>
  <si>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</si>
  <si>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1,39</t>
  </si>
  <si>
    <t>1,37</t>
  </si>
  <si>
    <t>000  1  13  01995  05  0000  130</t>
  </si>
  <si>
    <t>1,54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</si>
  <si>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</si>
  <si>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</si>
  <si>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</si>
  <si>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</si>
  <si>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</si>
  <si>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</si>
  <si>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Дотации бюджетам субъектов Российской Федерации и муниципальных образований</t>
  </si>
  <si>
    <t>1,71</t>
  </si>
  <si>
    <t>000  8  50  00000  00  0000  000</t>
  </si>
  <si>
    <t>Налог, взимаемый в связи  с  применением патентной системы налогообложения</t>
  </si>
  <si>
    <t>Плата за негативное воздействие на окружающую среду</t>
  </si>
  <si>
    <t>3  3 Исполнено</t>
  </si>
  <si>
    <t xml:space="preserve"> </t>
  </si>
  <si>
    <t>1,10</t>
  </si>
  <si>
    <t>Доходы, поступающие в порядке возмещения расходов, понесенных в связи с эксплуатацией  имущества муниципальных районов</t>
  </si>
  <si>
    <t>1,63</t>
  </si>
  <si>
    <t>000  1  09  01000  00  0000  110</t>
  </si>
  <si>
    <t>000  1  06  06020  00  0000  110</t>
  </si>
  <si>
    <t>1,5</t>
  </si>
  <si>
    <t>Налог на прибыль организаций, зачислявшийся до 1 января 2005 года в местные бюджеты</t>
  </si>
  <si>
    <t>1,48</t>
  </si>
  <si>
    <t>1,46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</si>
  <si>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</si>
  <si>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</si>
  <si>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</si>
  <si>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</si>
  <si>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</si>
  <si>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</si>
  <si>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</si>
  <si>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</si>
  <si>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</si>
  <si>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</si>
  <si>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</si>
  <si>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</si>
  <si>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</si>
  <si>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</si>
  <si>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</si>
  <si>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</si>
  <si>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</si>
  <si>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</si>
  <si>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</si>
  <si>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</si>
  <si>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</si>
  <si>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</si>
  <si>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000  1  11  03000  00  0000  120</t>
  </si>
  <si>
    <t>1,3</t>
  </si>
  <si>
    <t>000  1  17  01000  00  0000  180</t>
  </si>
  <si>
    <t>1,65</t>
  </si>
  <si>
    <t>Земельный налог</t>
  </si>
  <si>
    <t>Всего по Новохоперскому муниципальному району</t>
  </si>
  <si>
    <t>Доходы по поселениям на 01.03.2013</t>
  </si>
  <si>
    <t>Начальник отдела финансов</t>
  </si>
  <si>
    <t>Е.Н.Гусева</t>
  </si>
  <si>
    <t xml:space="preserve">Главный бухгалтер </t>
  </si>
  <si>
    <t xml:space="preserve">  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</si>
</sst>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5" fillId="0" borderId="0" xfId="0" applyAlignment="1">
      <alignment horizontal="left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3" fillId="0" borderId="0" xfId="0" applyBorder="1" applyAlignment="1">
      <alignment horizontal="center" vertical="top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60" workbookViewId="0" topLeftCell="A19">
      <selection activeCell="G9" sqref="G9"/>
    </sheetView>
  </sheetViews>
  <sheetFormatPr defaultColWidth="9.140625" defaultRowHeight="12.75"/>
  <cols>
    <col min="1" max="1" width="8.8515625" style="0" customWidth="1"/>
    <col min="2" max="2" width="21.00390625" style="0" customWidth="1"/>
    <col min="3" max="3" width="51.421875" style="0" customWidth="1"/>
    <col min="4" max="7" width="10.7109375" style="0" customWidth="1"/>
  </cols>
  <sheetData>
    <row r="1" spans="1:6" ht="12.75" customHeight="1">
      <c r="A1" s="7"/>
      <c r="B1" s="8"/>
      <c r="C1" s="9" t="s">
        <v>64</v>
      </c>
      <c r="D1" s="8"/>
      <c r="E1" s="8"/>
      <c r="F1" s="8"/>
    </row>
    <row r="2" spans="1:6" ht="12.75" customHeight="1">
      <c r="A2" s="7"/>
      <c r="B2" s="8"/>
      <c r="C2" s="11" t="s">
        <v>141</v>
      </c>
      <c r="D2" s="8"/>
      <c r="E2" s="8"/>
      <c r="F2" s="8"/>
    </row>
    <row r="3" spans="1:6" ht="12.75">
      <c r="A3" s="7" t="s">
        <v>103</v>
      </c>
      <c r="B3" s="8"/>
      <c r="C3" s="11" t="s">
        <v>140</v>
      </c>
      <c r="D3" s="8"/>
      <c r="E3" s="8"/>
      <c r="F3" s="8"/>
    </row>
    <row r="4" spans="1:7" ht="27">
      <c r="A4" s="2" t="s">
        <v>28</v>
      </c>
      <c r="B4" s="2" t="s">
        <v>122</v>
      </c>
      <c r="C4" s="2" t="s">
        <v>84</v>
      </c>
      <c r="D4" s="2" t="s">
        <v>63</v>
      </c>
      <c r="E4" s="2" t="s">
        <v>62</v>
      </c>
      <c r="F4" s="2" t="s">
        <v>102</v>
      </c>
      <c r="G4" s="15"/>
    </row>
    <row r="5" spans="1:7" ht="18.75">
      <c r="A5" s="3" t="s">
        <v>120</v>
      </c>
      <c r="B5" s="4" t="s">
        <v>99</v>
      </c>
      <c r="C5" s="4" t="s">
        <v>57</v>
      </c>
      <c r="D5" s="5">
        <f>ROUND(566325760.79,2)</f>
        <v>566325760.79</v>
      </c>
      <c r="E5" s="5">
        <f>ROUND(99599598.26,2)</f>
        <v>99599598.26</v>
      </c>
      <c r="F5" s="5">
        <f>ROUND(89200828.87,2)</f>
        <v>89200828.87</v>
      </c>
      <c r="G5" s="5"/>
    </row>
    <row r="6" spans="1:7" ht="18.75">
      <c r="A6" s="3" t="s">
        <v>59</v>
      </c>
      <c r="B6" s="4" t="s">
        <v>18</v>
      </c>
      <c r="C6" s="4" t="s">
        <v>86</v>
      </c>
      <c r="D6" s="5">
        <f>ROUND(206364000,2)</f>
        <v>206364000</v>
      </c>
      <c r="E6" s="5">
        <f>ROUND(42249885,2)</f>
        <v>42249885</v>
      </c>
      <c r="F6" s="5">
        <f>ROUND(32102196.13,2)</f>
        <v>32102196.13</v>
      </c>
      <c r="G6" s="5"/>
    </row>
    <row r="7" spans="1:7" ht="18.75">
      <c r="A7" s="3" t="s">
        <v>136</v>
      </c>
      <c r="B7" s="4" t="s">
        <v>21</v>
      </c>
      <c r="C7" s="4" t="s">
        <v>74</v>
      </c>
      <c r="D7" s="5">
        <f>ROUND(97039600,2)</f>
        <v>97039600</v>
      </c>
      <c r="E7" s="5">
        <f>ROUND(19648250,2)</f>
        <v>19648250</v>
      </c>
      <c r="F7" s="5">
        <f>ROUND(12102009.74,2)</f>
        <v>12102009.74</v>
      </c>
      <c r="G7" s="5"/>
    </row>
    <row r="8" spans="1:7" ht="45.75">
      <c r="A8" s="3" t="s">
        <v>48</v>
      </c>
      <c r="B8" s="4" t="s">
        <v>56</v>
      </c>
      <c r="C8" s="4" t="s">
        <v>49</v>
      </c>
      <c r="D8" s="5">
        <f>ROUND(95750450,2)</f>
        <v>95750450</v>
      </c>
      <c r="E8" s="5">
        <f>ROUND(19332750,2)</f>
        <v>19332750</v>
      </c>
      <c r="F8" s="5">
        <f>ROUND(11810903.72,2)</f>
        <v>11810903.72</v>
      </c>
      <c r="G8" s="5"/>
    </row>
    <row r="9" spans="1:7" ht="54.75">
      <c r="A9" s="3" t="s">
        <v>109</v>
      </c>
      <c r="B9" s="4" t="s">
        <v>124</v>
      </c>
      <c r="C9" s="4" t="s">
        <v>45</v>
      </c>
      <c r="D9" s="5">
        <f>ROUND(637200,2)</f>
        <v>637200</v>
      </c>
      <c r="E9" s="5">
        <f>ROUND(163000,2)</f>
        <v>163000</v>
      </c>
      <c r="F9" s="5">
        <f>ROUND(257362,2)</f>
        <v>257362</v>
      </c>
      <c r="G9" s="5"/>
    </row>
    <row r="10" spans="1:7" ht="27.75">
      <c r="A10" s="3" t="s">
        <v>70</v>
      </c>
      <c r="B10" s="4" t="s">
        <v>95</v>
      </c>
      <c r="C10" s="4" t="s">
        <v>30</v>
      </c>
      <c r="D10" s="5">
        <f>ROUND(386450,2)</f>
        <v>386450</v>
      </c>
      <c r="E10" s="5">
        <f>ROUND(91500,2)</f>
        <v>91500</v>
      </c>
      <c r="F10" s="5">
        <f>ROUND(31384.02,2)</f>
        <v>31384.02</v>
      </c>
      <c r="G10" s="5"/>
    </row>
    <row r="11" spans="1:7" ht="45.75">
      <c r="A11" s="3" t="s">
        <v>129</v>
      </c>
      <c r="B11" s="4" t="s">
        <v>133</v>
      </c>
      <c r="C11" s="4" t="s">
        <v>76</v>
      </c>
      <c r="D11" s="5">
        <f>ROUND(265500,2)</f>
        <v>265500</v>
      </c>
      <c r="E11" s="5">
        <f>ROUND(61000,2)</f>
        <v>61000</v>
      </c>
      <c r="F11" s="5">
        <f>ROUND(2360,2)</f>
        <v>2360</v>
      </c>
      <c r="G11" s="5"/>
    </row>
    <row r="12" spans="1:7" ht="18.75">
      <c r="A12" s="3" t="s">
        <v>69</v>
      </c>
      <c r="B12" s="4" t="s">
        <v>37</v>
      </c>
      <c r="C12" s="4" t="s">
        <v>53</v>
      </c>
      <c r="D12" s="5">
        <f>ROUND(9176000,2)</f>
        <v>9176000</v>
      </c>
      <c r="E12" s="5">
        <f>ROUND(2097950,2)</f>
        <v>2097950</v>
      </c>
      <c r="F12" s="5">
        <f>ROUND(2103926.91,2)</f>
        <v>2103926.91</v>
      </c>
      <c r="G12" s="5"/>
    </row>
    <row r="13" spans="1:7" ht="18.75">
      <c r="A13" s="3" t="s">
        <v>131</v>
      </c>
      <c r="B13" s="4" t="s">
        <v>127</v>
      </c>
      <c r="C13" s="4" t="s">
        <v>3</v>
      </c>
      <c r="D13" s="5">
        <f>ROUND(3200000,2)</f>
        <v>3200000</v>
      </c>
      <c r="E13" s="5">
        <f>ROUND(1619950,2)</f>
        <v>1619950</v>
      </c>
      <c r="F13" s="5">
        <f>ROUND(525033,2)</f>
        <v>525033</v>
      </c>
      <c r="G13" s="5"/>
    </row>
    <row r="14" spans="1:7" ht="18.75">
      <c r="A14" s="3" t="s">
        <v>104</v>
      </c>
      <c r="B14" s="4" t="s">
        <v>47</v>
      </c>
      <c r="C14" s="4" t="s">
        <v>100</v>
      </c>
      <c r="D14" s="5">
        <f>ROUND(43400,2)</f>
        <v>43400</v>
      </c>
      <c r="E14" s="5">
        <f>ROUND(0,2)</f>
        <v>0</v>
      </c>
      <c r="F14" s="5">
        <f>ROUND(0,2)</f>
        <v>0</v>
      </c>
      <c r="G14" s="5"/>
    </row>
    <row r="15" spans="1:7" ht="18.75">
      <c r="A15" s="3" t="s">
        <v>24</v>
      </c>
      <c r="B15" s="4" t="s">
        <v>39</v>
      </c>
      <c r="C15" s="4" t="s">
        <v>32</v>
      </c>
      <c r="D15" s="5">
        <f>ROUND(3262000,2)</f>
        <v>3262000</v>
      </c>
      <c r="E15" s="5">
        <f>ROUND(623800,2)</f>
        <v>623800</v>
      </c>
      <c r="F15" s="5">
        <f>ROUND(157657.51,2)</f>
        <v>157657.51</v>
      </c>
      <c r="G15" s="5"/>
    </row>
    <row r="16" spans="1:7" ht="18.75">
      <c r="A16" s="3" t="s">
        <v>5</v>
      </c>
      <c r="B16" s="4" t="s">
        <v>1</v>
      </c>
      <c r="C16" s="4" t="s">
        <v>139</v>
      </c>
      <c r="D16" s="5">
        <f>ROUND(49504330,2)</f>
        <v>49504330</v>
      </c>
      <c r="E16" s="5">
        <f>ROUND(11638480,2)</f>
        <v>11638480</v>
      </c>
      <c r="F16" s="5">
        <f>ROUND(10404129.3,2)</f>
        <v>10404129.3</v>
      </c>
      <c r="G16" s="5"/>
    </row>
    <row r="17" spans="1:7" ht="27.75">
      <c r="A17" s="3" t="s">
        <v>93</v>
      </c>
      <c r="B17" s="4" t="s">
        <v>36</v>
      </c>
      <c r="C17" s="4" t="s">
        <v>91</v>
      </c>
      <c r="D17" s="5">
        <f>ROUND(15109330,2)</f>
        <v>15109330</v>
      </c>
      <c r="E17" s="5">
        <f>ROUND(2590480,2)</f>
        <v>2590480</v>
      </c>
      <c r="F17" s="5">
        <f>ROUND(1561921.59,2)</f>
        <v>1561921.59</v>
      </c>
      <c r="G17" s="5"/>
    </row>
    <row r="18" spans="1:7" ht="27.75">
      <c r="A18" s="3" t="s">
        <v>27</v>
      </c>
      <c r="B18" s="4" t="s">
        <v>108</v>
      </c>
      <c r="C18" s="4" t="s">
        <v>54</v>
      </c>
      <c r="D18" s="5">
        <f>ROUND(34395000,2)</f>
        <v>34395000</v>
      </c>
      <c r="E18" s="5">
        <f>ROUND(9048000,2)</f>
        <v>9048000</v>
      </c>
      <c r="F18" s="5">
        <f>ROUND(8842207.71,2)</f>
        <v>8842207.71</v>
      </c>
      <c r="G18" s="5"/>
    </row>
    <row r="19" spans="1:7" ht="18.75">
      <c r="A19" s="3" t="s">
        <v>75</v>
      </c>
      <c r="B19" s="4" t="s">
        <v>33</v>
      </c>
      <c r="C19" s="4" t="s">
        <v>16</v>
      </c>
      <c r="D19" s="5">
        <f>ROUND(1548000,2)</f>
        <v>1548000</v>
      </c>
      <c r="E19" s="5">
        <f>ROUND(339975,2)</f>
        <v>339975</v>
      </c>
      <c r="F19" s="5">
        <f>ROUND(170688.98,2)</f>
        <v>170688.98</v>
      </c>
      <c r="G19" s="5"/>
    </row>
    <row r="20" spans="1:7" ht="18.75">
      <c r="A20" s="3" t="s">
        <v>20</v>
      </c>
      <c r="B20" s="4" t="s">
        <v>134</v>
      </c>
      <c r="C20" s="4" t="s">
        <v>41</v>
      </c>
      <c r="D20" s="5">
        <f>ROUND(0,2)</f>
        <v>0</v>
      </c>
      <c r="E20" s="5">
        <f>ROUND(0,2)</f>
        <v>0</v>
      </c>
      <c r="F20" s="5">
        <f>ROUND(0.07,2)</f>
        <v>0.07</v>
      </c>
      <c r="G20" s="5"/>
    </row>
    <row r="21" spans="1:7" ht="18.75">
      <c r="A21" s="3" t="s">
        <v>81</v>
      </c>
      <c r="B21" s="4" t="s">
        <v>107</v>
      </c>
      <c r="C21" s="4" t="s">
        <v>110</v>
      </c>
      <c r="D21" s="5">
        <f>ROUND(0,2)</f>
        <v>0</v>
      </c>
      <c r="E21" s="5">
        <f>ROUND(0,2)</f>
        <v>0</v>
      </c>
      <c r="F21" s="5">
        <f>ROUND(0.07,2)</f>
        <v>0.07</v>
      </c>
      <c r="G21" s="5"/>
    </row>
    <row r="22" spans="1:7" ht="18.75">
      <c r="A22" s="3" t="s">
        <v>42</v>
      </c>
      <c r="B22" s="4" t="s">
        <v>132</v>
      </c>
      <c r="C22" s="4" t="s">
        <v>113</v>
      </c>
      <c r="D22" s="5">
        <f>ROUND(29073766.51,2)</f>
        <v>29073766.51</v>
      </c>
      <c r="E22" s="5">
        <f>ROUND(2911200,2)</f>
        <v>2911200</v>
      </c>
      <c r="F22" s="5">
        <f>ROUND(1881010.24,2)</f>
        <v>1881010.24</v>
      </c>
      <c r="G22" s="5"/>
    </row>
    <row r="23" spans="1:7" ht="18.75">
      <c r="A23" s="3" t="s">
        <v>115</v>
      </c>
      <c r="B23" s="4" t="s">
        <v>135</v>
      </c>
      <c r="C23" s="4" t="s">
        <v>73</v>
      </c>
      <c r="D23" s="5">
        <f>ROUND(3066.51,2)</f>
        <v>3066.51</v>
      </c>
      <c r="E23" s="5">
        <f>ROUND(0,2)</f>
        <v>0</v>
      </c>
      <c r="F23" s="5">
        <f>ROUND(3066.51,2)</f>
        <v>3066.51</v>
      </c>
      <c r="G23" s="5"/>
    </row>
    <row r="24" spans="1:7" ht="36.75">
      <c r="A24" s="3" t="s">
        <v>34</v>
      </c>
      <c r="B24" s="4" t="s">
        <v>92</v>
      </c>
      <c r="C24" s="4" t="s">
        <v>13</v>
      </c>
      <c r="D24" s="5">
        <f>ROUND(27964700,2)</f>
        <v>27964700</v>
      </c>
      <c r="E24" s="5">
        <f>ROUND(2648700,2)</f>
        <v>2648700</v>
      </c>
      <c r="F24" s="5">
        <f>ROUND(1692522.8,2)</f>
        <v>1692522.8</v>
      </c>
      <c r="G24" s="5"/>
    </row>
    <row r="25" spans="1:7" ht="45.75">
      <c r="A25" s="3" t="s">
        <v>15</v>
      </c>
      <c r="B25" s="4" t="s">
        <v>60</v>
      </c>
      <c r="C25" s="4" t="s">
        <v>29</v>
      </c>
      <c r="D25" s="5">
        <f>ROUND(1106000,2)</f>
        <v>1106000</v>
      </c>
      <c r="E25" s="5">
        <f>ROUND(262500,2)</f>
        <v>262500</v>
      </c>
      <c r="F25" s="5">
        <f>ROUND(185420.93,2)</f>
        <v>185420.93</v>
      </c>
      <c r="G25" s="5"/>
    </row>
    <row r="26" spans="1:7" ht="18.75">
      <c r="A26" s="3" t="s">
        <v>8</v>
      </c>
      <c r="B26" s="4" t="s">
        <v>46</v>
      </c>
      <c r="C26" s="4" t="s">
        <v>101</v>
      </c>
      <c r="D26" s="5">
        <f>ROUND(1250000,2)</f>
        <v>1250000</v>
      </c>
      <c r="E26" s="5">
        <f>ROUND(300000,2)</f>
        <v>300000</v>
      </c>
      <c r="F26" s="5">
        <f>ROUND(328723,2)</f>
        <v>328723</v>
      </c>
      <c r="G26" s="5"/>
    </row>
    <row r="27" spans="1:7" ht="18.75">
      <c r="A27" s="3" t="s">
        <v>88</v>
      </c>
      <c r="B27" s="4" t="s">
        <v>89</v>
      </c>
      <c r="C27" s="4" t="s">
        <v>61</v>
      </c>
      <c r="D27" s="5">
        <f>ROUND(5860000,2)</f>
        <v>5860000</v>
      </c>
      <c r="E27" s="5">
        <f>ROUND(1440000,2)</f>
        <v>1440000</v>
      </c>
      <c r="F27" s="5">
        <f>ROUND(1013409.56,2)</f>
        <v>1013409.56</v>
      </c>
      <c r="G27" s="5"/>
    </row>
    <row r="28" spans="1:7" ht="18.75">
      <c r="A28" s="3" t="s">
        <v>12</v>
      </c>
      <c r="B28" s="4" t="s">
        <v>6</v>
      </c>
      <c r="C28" s="4" t="s">
        <v>126</v>
      </c>
      <c r="D28" s="5">
        <f>ROUND(2520000,2)</f>
        <v>2520000</v>
      </c>
      <c r="E28" s="5">
        <f>ROUND(708500,2)</f>
        <v>708500</v>
      </c>
      <c r="F28" s="5">
        <f>ROUND(428807.79,2)</f>
        <v>428807.79</v>
      </c>
      <c r="G28" s="5"/>
    </row>
    <row r="29" spans="1:7" ht="18.75">
      <c r="A29" s="3" t="s">
        <v>87</v>
      </c>
      <c r="B29" s="4" t="s">
        <v>11</v>
      </c>
      <c r="C29" s="4" t="s">
        <v>105</v>
      </c>
      <c r="D29" s="5">
        <f>ROUND(250000,2)</f>
        <v>250000</v>
      </c>
      <c r="E29" s="5">
        <f>ROUND(60000,2)</f>
        <v>60000</v>
      </c>
      <c r="F29" s="5">
        <f>ROUND(0,2)</f>
        <v>0</v>
      </c>
      <c r="G29" s="5"/>
    </row>
    <row r="30" spans="1:7" ht="18.75">
      <c r="A30" s="3" t="s">
        <v>38</v>
      </c>
      <c r="B30" s="4" t="s">
        <v>96</v>
      </c>
      <c r="C30" s="4" t="s">
        <v>7</v>
      </c>
      <c r="D30" s="5">
        <f>ROUND(1425903.49,2)</f>
        <v>1425903.49</v>
      </c>
      <c r="E30" s="5">
        <f>ROUND(485420,2)</f>
        <v>485420</v>
      </c>
      <c r="F30" s="5">
        <f>ROUND(756090.52,2)</f>
        <v>756090.52</v>
      </c>
      <c r="G30" s="5"/>
    </row>
    <row r="31" spans="1:7" ht="36.75">
      <c r="A31" s="3" t="s">
        <v>66</v>
      </c>
      <c r="B31" s="4" t="s">
        <v>51</v>
      </c>
      <c r="C31" s="4" t="s">
        <v>50</v>
      </c>
      <c r="D31" s="5">
        <f>ROUND(626203.49,2)</f>
        <v>626203.49</v>
      </c>
      <c r="E31" s="5">
        <f>ROUND(129270,2)</f>
        <v>129270</v>
      </c>
      <c r="F31" s="5">
        <f>ROUND(359214,2)</f>
        <v>359214</v>
      </c>
      <c r="G31" s="5"/>
    </row>
    <row r="32" spans="1:7" ht="27.75">
      <c r="A32" s="3" t="s">
        <v>112</v>
      </c>
      <c r="B32" s="4" t="s">
        <v>94</v>
      </c>
      <c r="C32" s="4" t="s">
        <v>23</v>
      </c>
      <c r="D32" s="5">
        <f>ROUND(799700,2)</f>
        <v>799700</v>
      </c>
      <c r="E32" s="5">
        <f>ROUND(356150,2)</f>
        <v>356150</v>
      </c>
      <c r="F32" s="5">
        <f>ROUND(396876.52,2)</f>
        <v>396876.52</v>
      </c>
      <c r="G32" s="5"/>
    </row>
    <row r="33" spans="1:7" ht="18.75">
      <c r="A33" s="3" t="s">
        <v>52</v>
      </c>
      <c r="B33" s="4" t="s">
        <v>123</v>
      </c>
      <c r="C33" s="4" t="s">
        <v>121</v>
      </c>
      <c r="D33" s="5">
        <f>ROUND(749700,2)</f>
        <v>749700</v>
      </c>
      <c r="E33" s="5">
        <f>ROUND(306150,2)</f>
        <v>306150</v>
      </c>
      <c r="F33" s="5">
        <f>ROUND(387078.87,2)</f>
        <v>387078.87</v>
      </c>
      <c r="G33" s="5"/>
    </row>
    <row r="34" spans="1:7" ht="27.75">
      <c r="A34" s="3" t="s">
        <v>111</v>
      </c>
      <c r="B34" s="4" t="s">
        <v>55</v>
      </c>
      <c r="C34" s="4" t="s">
        <v>125</v>
      </c>
      <c r="D34" s="5">
        <f>ROUND(50000,2)</f>
        <v>50000</v>
      </c>
      <c r="E34" s="5">
        <f>ROUND(50000,2)</f>
        <v>50000</v>
      </c>
      <c r="F34" s="5">
        <f>ROUND(9797.65,2)</f>
        <v>9797.65</v>
      </c>
      <c r="G34" s="5"/>
    </row>
    <row r="35" spans="1:7" ht="18.75">
      <c r="A35" s="3" t="s">
        <v>83</v>
      </c>
      <c r="B35" s="4" t="s">
        <v>35</v>
      </c>
      <c r="C35" s="4" t="s">
        <v>72</v>
      </c>
      <c r="D35" s="5">
        <f>ROUND(2001000,2)</f>
        <v>2001000</v>
      </c>
      <c r="E35" s="5">
        <f>ROUND(321000,2)</f>
        <v>321000</v>
      </c>
      <c r="F35" s="5">
        <f>ROUND(238527.61,2)</f>
        <v>238527.61</v>
      </c>
      <c r="G35" s="5"/>
    </row>
    <row r="36" spans="1:7" ht="18.75">
      <c r="A36" s="3" t="s">
        <v>4</v>
      </c>
      <c r="B36" s="4" t="s">
        <v>82</v>
      </c>
      <c r="C36" s="4" t="s">
        <v>10</v>
      </c>
      <c r="D36" s="5">
        <f>ROUND(210000,2)</f>
        <v>210000</v>
      </c>
      <c r="E36" s="5">
        <f>ROUND(55360,2)</f>
        <v>55360</v>
      </c>
      <c r="F36" s="5">
        <f>ROUND(1992181.9,2)</f>
        <v>1992181.9</v>
      </c>
      <c r="G36" s="5"/>
    </row>
    <row r="37" spans="1:7" ht="18.75">
      <c r="A37" s="3" t="s">
        <v>90</v>
      </c>
      <c r="B37" s="4" t="s">
        <v>137</v>
      </c>
      <c r="C37" s="4" t="s">
        <v>80</v>
      </c>
      <c r="D37" s="5">
        <f>ROUND(0,2)</f>
        <v>0</v>
      </c>
      <c r="E37" s="5">
        <f>ROUND(0,2)</f>
        <v>0</v>
      </c>
      <c r="F37" s="5">
        <f>ROUND(31997.47,2)</f>
        <v>31997.47</v>
      </c>
      <c r="G37" s="5"/>
    </row>
    <row r="38" spans="1:7" ht="18.75">
      <c r="A38" s="3" t="s">
        <v>79</v>
      </c>
      <c r="B38" s="4" t="s">
        <v>14</v>
      </c>
      <c r="C38" s="4" t="s">
        <v>116</v>
      </c>
      <c r="D38" s="5">
        <f>ROUND(210000,2)</f>
        <v>210000</v>
      </c>
      <c r="E38" s="5">
        <f>ROUND(55360,2)</f>
        <v>55360</v>
      </c>
      <c r="F38" s="5">
        <f>ROUND(1960184.43,2)</f>
        <v>1960184.43</v>
      </c>
      <c r="G38" s="5"/>
    </row>
    <row r="39" spans="1:7" ht="18.75">
      <c r="A39" s="3" t="s">
        <v>78</v>
      </c>
      <c r="B39" s="4" t="s">
        <v>118</v>
      </c>
      <c r="C39" s="4" t="s">
        <v>65</v>
      </c>
      <c r="D39" s="5">
        <f>ROUND(359961760.79,2)</f>
        <v>359961760.79</v>
      </c>
      <c r="E39" s="5">
        <f>ROUND(57349713.26,2)</f>
        <v>57349713.26</v>
      </c>
      <c r="F39" s="5">
        <f>ROUND(57098632.74,2)</f>
        <v>57098632.74</v>
      </c>
      <c r="G39" s="5"/>
    </row>
    <row r="40" spans="1:7" ht="18.75">
      <c r="A40" s="3" t="s">
        <v>19</v>
      </c>
      <c r="B40" s="4" t="s">
        <v>31</v>
      </c>
      <c r="C40" s="4" t="s">
        <v>40</v>
      </c>
      <c r="D40" s="5">
        <f>ROUND(358980160.79,2)</f>
        <v>358980160.79</v>
      </c>
      <c r="E40" s="5">
        <f>ROUND(57037713.26,2)</f>
        <v>57037713.26</v>
      </c>
      <c r="F40" s="5">
        <f>ROUND(57037713.26,2)</f>
        <v>57037713.26</v>
      </c>
      <c r="G40" s="5"/>
    </row>
    <row r="41" spans="1:7" ht="18.75">
      <c r="A41" s="3" t="s">
        <v>68</v>
      </c>
      <c r="B41" s="4" t="s">
        <v>77</v>
      </c>
      <c r="C41" s="4" t="s">
        <v>97</v>
      </c>
      <c r="D41" s="5">
        <f>ROUND(45579000,2)</f>
        <v>45579000</v>
      </c>
      <c r="E41" s="5">
        <f>ROUND(12174200,2)</f>
        <v>12174200</v>
      </c>
      <c r="F41" s="5">
        <f>ROUND(12174200,2)</f>
        <v>12174200</v>
      </c>
      <c r="G41" s="5"/>
    </row>
    <row r="42" spans="1:7" ht="18.75">
      <c r="A42" s="3" t="s">
        <v>130</v>
      </c>
      <c r="B42" s="4" t="s">
        <v>17</v>
      </c>
      <c r="C42" s="4" t="s">
        <v>0</v>
      </c>
      <c r="D42" s="5">
        <f>ROUND(45579000,2)</f>
        <v>45579000</v>
      </c>
      <c r="E42" s="5">
        <f>ROUND(12174200,2)</f>
        <v>12174200</v>
      </c>
      <c r="F42" s="5">
        <f>ROUND(12174200,2)</f>
        <v>12174200</v>
      </c>
      <c r="G42" s="5"/>
    </row>
    <row r="43" spans="1:7" ht="18.75">
      <c r="A43" s="3" t="s">
        <v>106</v>
      </c>
      <c r="B43" s="4" t="s">
        <v>22</v>
      </c>
      <c r="C43" s="4" t="s">
        <v>25</v>
      </c>
      <c r="D43" s="5">
        <f>ROUND(98232560.79,2)</f>
        <v>98232560.79</v>
      </c>
      <c r="E43" s="5">
        <f>ROUND(10462360.79,2)</f>
        <v>10462360.79</v>
      </c>
      <c r="F43" s="5">
        <f>ROUND(10462360.79,2)</f>
        <v>10462360.79</v>
      </c>
      <c r="G43" s="5"/>
    </row>
    <row r="44" spans="1:7" ht="18.75">
      <c r="A44" s="3" t="s">
        <v>58</v>
      </c>
      <c r="B44" s="4" t="s">
        <v>67</v>
      </c>
      <c r="C44" s="4" t="s">
        <v>85</v>
      </c>
      <c r="D44" s="5">
        <f>ROUND(190835400,2)</f>
        <v>190835400</v>
      </c>
      <c r="E44" s="5">
        <f>ROUND(30650786.28,2)</f>
        <v>30650786.28</v>
      </c>
      <c r="F44" s="5">
        <f>ROUND(30650786.28,2)</f>
        <v>30650786.28</v>
      </c>
      <c r="G44" s="5"/>
    </row>
    <row r="45" spans="1:7" ht="18.75">
      <c r="A45" s="3" t="s">
        <v>138</v>
      </c>
      <c r="B45" s="4" t="s">
        <v>26</v>
      </c>
      <c r="C45" s="4" t="s">
        <v>2</v>
      </c>
      <c r="D45" s="5">
        <f>ROUND(24333200,2)</f>
        <v>24333200</v>
      </c>
      <c r="E45" s="5">
        <f>ROUND(3750366.19,2)</f>
        <v>3750366.19</v>
      </c>
      <c r="F45" s="5">
        <f>ROUND(3750366.19,2)</f>
        <v>3750366.19</v>
      </c>
      <c r="G45" s="5"/>
    </row>
    <row r="46" spans="1:7" ht="18.75">
      <c r="A46" s="3" t="s">
        <v>114</v>
      </c>
      <c r="B46" s="4" t="s">
        <v>44</v>
      </c>
      <c r="C46" s="4" t="s">
        <v>117</v>
      </c>
      <c r="D46" s="5">
        <f>ROUND(981600,2)</f>
        <v>981600</v>
      </c>
      <c r="E46" s="5">
        <f>ROUND(312000,2)</f>
        <v>312000</v>
      </c>
      <c r="F46" s="5">
        <f>ROUND(301330.89,2)</f>
        <v>301330.89</v>
      </c>
      <c r="G46" s="5"/>
    </row>
    <row r="47" spans="1:7" ht="27.75">
      <c r="A47" s="3" t="s">
        <v>119</v>
      </c>
      <c r="B47" s="4" t="s">
        <v>9</v>
      </c>
      <c r="C47" s="4" t="s">
        <v>128</v>
      </c>
      <c r="D47" s="5">
        <f>ROUND(0,2)</f>
        <v>0</v>
      </c>
      <c r="E47" s="5">
        <f>ROUND(0,2)</f>
        <v>0</v>
      </c>
      <c r="F47" s="5">
        <f>ROUND(-240411.41,2)</f>
        <v>-240411.41</v>
      </c>
      <c r="G47" s="5"/>
    </row>
    <row r="48" spans="1:7" ht="18.75">
      <c r="A48" s="3" t="s">
        <v>98</v>
      </c>
      <c r="B48" s="4" t="s">
        <v>43</v>
      </c>
      <c r="C48" s="4" t="s">
        <v>71</v>
      </c>
      <c r="D48" s="5">
        <f>ROUND(566325760.79,2)</f>
        <v>566325760.79</v>
      </c>
      <c r="E48" s="5">
        <f>ROUND(99599598.26,2)</f>
        <v>99599598.26</v>
      </c>
      <c r="F48" s="5">
        <f>ROUND(89200828.87,2)</f>
        <v>89200828.87</v>
      </c>
      <c r="G48" s="5"/>
    </row>
    <row r="49" spans="1:6" ht="12.75">
      <c r="A49" s="7" t="s">
        <v>103</v>
      </c>
      <c r="B49" s="8"/>
      <c r="C49" s="7" t="s">
        <v>103</v>
      </c>
      <c r="D49" s="8"/>
      <c r="E49" s="8"/>
      <c r="F49" s="8"/>
    </row>
    <row r="50" spans="1:3" ht="12.75">
      <c r="A50" s="1"/>
      <c r="C50" s="1"/>
    </row>
    <row r="51" spans="1:7" ht="12.75" customHeight="1">
      <c r="A51" s="12" t="s">
        <v>142</v>
      </c>
      <c r="B51" s="8"/>
      <c r="C51" s="13" t="s">
        <v>143</v>
      </c>
      <c r="D51" s="14"/>
      <c r="E51" s="14"/>
      <c r="F51" s="14"/>
      <c r="G51" s="16"/>
    </row>
    <row r="52" spans="1:6" ht="12.75">
      <c r="A52" s="10"/>
      <c r="B52" s="8"/>
      <c r="C52" s="10"/>
      <c r="D52" s="8"/>
      <c r="E52" s="8"/>
      <c r="F52" s="8"/>
    </row>
    <row r="53" spans="1:3" ht="12.75">
      <c r="A53" s="6"/>
      <c r="C53" s="6"/>
    </row>
    <row r="54" spans="1:7" ht="12.75" customHeight="1">
      <c r="A54" s="12" t="s">
        <v>144</v>
      </c>
      <c r="B54" s="8"/>
      <c r="C54" s="13" t="s">
        <v>145</v>
      </c>
      <c r="D54" s="14"/>
      <c r="E54" s="14"/>
      <c r="F54" s="14"/>
      <c r="G54" s="16"/>
    </row>
  </sheetData>
  <mergeCells count="14">
    <mergeCell ref="A51:B51"/>
    <mergeCell ref="A52:B52"/>
    <mergeCell ref="A54:B54"/>
    <mergeCell ref="C49:F49"/>
    <mergeCell ref="C51:F51"/>
    <mergeCell ref="C52:F52"/>
    <mergeCell ref="C54:F54"/>
    <mergeCell ref="A49:B49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8" r:id="rId1"/>
  <headerFooter alignWithMargins="0">
    <oddHeader>&amp;RСтраница &amp;P&amp;P из &amp;N&amp;N</oddHead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2013-03-15T06:39:23Z</cp:lastPrinted>
  <dcterms:created xsi:type="dcterms:W3CDTF">2013-03-15T06:40:10Z</dcterms:created>
  <dcterms:modified xsi:type="dcterms:W3CDTF">2013-03-15T06:40:10Z</dcterms:modified>
  <cp:category/>
  <cp:version/>
  <cp:contentType/>
  <cp:contentStatus/>
</cp:coreProperties>
</file>