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<sst xmlns="http://schemas.openxmlformats.org/spreadsheetml/2006/main" count="69" uniqueCount="59">
  <si>
    <t>Выплата единовременного пособия при всех формах устройства детей, лишенных родительского попечения, в семью</t>
  </si>
  <si>
    <t>ВСЕГО по Новохоперскому району</t>
  </si>
  <si>
    <t>74,3</t>
  </si>
  <si>
    <t>4  Кассовый расход</t>
  </si>
  <si>
    <t>187 ******* * ** ** *** ** **** ***</t>
  </si>
  <si>
    <t>187,1</t>
  </si>
  <si>
    <t>Осуществление первичного воинского учета на территориях, где отсутствуют военные комиссариаты</t>
  </si>
  <si>
    <t>55,10</t>
  </si>
  <si>
    <t>74,1</t>
  </si>
  <si>
    <t>055 ******* * ** ** *** ** **** ***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</si>
  <si>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</si>
  <si>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Подпрограмма "Обеспечение жильем молодых семей"</t>
  </si>
  <si>
    <t>№ листа / № строки</t>
  </si>
  <si>
    <t>Федеральная целевая программа "Социальное развитие села до 2012 года". Субсидии бюджетам на осуществление мероприятий по обеспечению жильем граждан Российской Федерации, проживающих в сельской местности</t>
  </si>
  <si>
    <t>9  Остаток на конец отчётного периода, в том числе подлежащий возврату в федеральный бюджет</t>
  </si>
  <si>
    <t>309,16</t>
  </si>
  <si>
    <t>8  Остаток на конец отчетного периода</t>
  </si>
  <si>
    <t>074 4362100 2 02 02 145 02 0000 151</t>
  </si>
  <si>
    <t>82,8</t>
  </si>
  <si>
    <t>7  Возвращено из федерального бюджета в объеме потребности в расходовании</t>
  </si>
  <si>
    <t>187 0013600 2 02 03 015 02 0000 151</t>
  </si>
  <si>
    <t>3  Поступило из федерального бюджета</t>
  </si>
  <si>
    <t>2  в том числе потребность в котором подтверждена</t>
  </si>
  <si>
    <t>309 1008820 2 02 02 051 02 0000 151</t>
  </si>
  <si>
    <t>Ед. измерения: документа -  руб.</t>
  </si>
  <si>
    <t>055 5201800 2 02 02 024 02 0000 151</t>
  </si>
  <si>
    <t>Наименование показателя</t>
  </si>
  <si>
    <t>74,2</t>
  </si>
  <si>
    <t>309,1</t>
  </si>
  <si>
    <t>55,1</t>
  </si>
  <si>
    <t>187,2</t>
  </si>
  <si>
    <t>МЕСЯЧНЫЙ ОТЧЕТ ОБ ИСПОЛНЕНИИ БЮДЖЕТА</t>
  </si>
  <si>
    <t>Модернизация региональных систем общего образования</t>
  </si>
  <si>
    <t>309 1008811 2 02 03 077 02 0000 151</t>
  </si>
  <si>
    <t>999,1</t>
  </si>
  <si>
    <t>10  Администратор поступлений (3 символа)</t>
  </si>
  <si>
    <t xml:space="preserve"> </t>
  </si>
  <si>
    <t>074 ******* * ** ** *** ** **** ***</t>
  </si>
  <si>
    <t>74,17</t>
  </si>
  <si>
    <t>6  Возвращено неиспользованных остатков прошлых лет в федеральный бюджет</t>
  </si>
  <si>
    <t>5  Восстановлено остатков межбюджетного трансферта прошлых лет</t>
  </si>
  <si>
    <t>Ежемесячное денежное вознаграждение за классное руководство</t>
  </si>
  <si>
    <t>309 ******* * ** ** *** ** **** ***</t>
  </si>
  <si>
    <t>82,1</t>
  </si>
  <si>
    <t>309,17</t>
  </si>
  <si>
    <t>082 1001100 2 02 02 085 02 0000 151</t>
  </si>
  <si>
    <t>*** ******* * ** ** *** ** **** ***</t>
  </si>
  <si>
    <t>Ед. измерения: отчета -  руб.</t>
  </si>
  <si>
    <t>082 ******* * ** ** *** ** **** ***</t>
  </si>
  <si>
    <t>Код показателя</t>
  </si>
  <si>
    <t>074 5050502 2 02 03 020 02 0000 151</t>
  </si>
  <si>
    <t>074 5200900 2 02 02 037 02 0000 151</t>
  </si>
  <si>
    <t>1  Остаток на начало отчетного периода - всего</t>
  </si>
  <si>
    <t>Приобретение жилья гражданами, уволенными с военной службы (службы), и приравненными к ним лицами</t>
  </si>
  <si>
    <t>Начальник отдела финансов</t>
  </si>
  <si>
    <t>Главный бухгалтер</t>
  </si>
  <si>
    <t>Е.Н.Гусева</t>
  </si>
  <si>
    <t>Н.И.Сарычева</t>
  </si>
  <si>
    <t>Межбюджетные трансферты из федерального бюджета на 01.07.2012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</si>
</sst>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_*#,##0"/>
  </numFmts>
  <fonts count="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3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5" fillId="0" borderId="0" xfId="0" applyFont="1" applyAlignment="1">
      <alignment horizontal="left" wrapText="1"/>
    </xf>
    <xf numFmtId="167" fontId="5" fillId="0" borderId="0" xfId="0" applyFont="1" applyAlignment="1">
      <alignment horizontal="right" wrapText="1"/>
    </xf>
    <xf numFmtId="168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60" workbookViewId="0" topLeftCell="A1">
      <selection activeCell="H9" sqref="H9"/>
    </sheetView>
  </sheetViews>
  <sheetFormatPr defaultColWidth="9.140625" defaultRowHeight="12.75"/>
  <cols>
    <col min="1" max="1" width="7.00390625" style="0" customWidth="1"/>
    <col min="2" max="2" width="20.28125" style="0" customWidth="1"/>
    <col min="3" max="3" width="16.7109375" style="0" customWidth="1"/>
    <col min="4" max="4" width="14.00390625" style="0" customWidth="1"/>
    <col min="5" max="5" width="13.7109375" style="0" customWidth="1"/>
    <col min="6" max="6" width="16.28125" style="0" customWidth="1"/>
    <col min="7" max="7" width="14.28125" style="0" customWidth="1"/>
    <col min="8" max="8" width="10.140625" style="0" customWidth="1"/>
    <col min="9" max="9" width="13.00390625" style="0" customWidth="1"/>
    <col min="10" max="10" width="10.140625" style="0" customWidth="1"/>
    <col min="11" max="11" width="13.421875" style="0" customWidth="1"/>
    <col min="12" max="12" width="12.28125" style="0" customWidth="1"/>
    <col min="13" max="13" width="10.140625" style="0" customWidth="1"/>
  </cols>
  <sheetData>
    <row r="1" spans="1:13" ht="22.5" customHeight="1">
      <c r="A1" s="3"/>
      <c r="B1" s="4"/>
      <c r="C1" s="5" t="s">
        <v>31</v>
      </c>
      <c r="D1" s="4"/>
      <c r="E1" s="4"/>
      <c r="F1" s="4"/>
      <c r="G1" s="6" t="s">
        <v>47</v>
      </c>
      <c r="H1" s="4"/>
      <c r="I1" s="4"/>
      <c r="J1" s="4"/>
      <c r="K1" s="4"/>
      <c r="L1" s="6"/>
      <c r="M1" s="4"/>
    </row>
    <row r="2" spans="1:13" ht="33.75" customHeight="1">
      <c r="A2" s="3"/>
      <c r="B2" s="4"/>
      <c r="C2" s="12" t="s">
        <v>58</v>
      </c>
      <c r="D2" s="4"/>
      <c r="E2" s="4"/>
      <c r="F2" s="4"/>
      <c r="G2" s="6" t="s">
        <v>24</v>
      </c>
      <c r="H2" s="4"/>
      <c r="I2" s="4"/>
      <c r="J2" s="4"/>
      <c r="K2" s="4"/>
      <c r="L2" s="6"/>
      <c r="M2" s="4"/>
    </row>
    <row r="3" spans="1:13" ht="12.75">
      <c r="A3" s="3" t="s">
        <v>36</v>
      </c>
      <c r="B3" s="4"/>
      <c r="C3" s="5" t="s">
        <v>1</v>
      </c>
      <c r="D3" s="4"/>
      <c r="E3" s="4"/>
      <c r="F3" s="4"/>
      <c r="G3" s="3" t="s">
        <v>36</v>
      </c>
      <c r="H3" s="4"/>
      <c r="I3" s="4"/>
      <c r="J3" s="4"/>
      <c r="K3" s="4"/>
      <c r="L3" s="3" t="s">
        <v>36</v>
      </c>
      <c r="M3" s="4"/>
    </row>
    <row r="4" spans="1:13" ht="99">
      <c r="A4" s="1" t="s">
        <v>12</v>
      </c>
      <c r="B4" s="1" t="s">
        <v>49</v>
      </c>
      <c r="C4" s="1" t="s">
        <v>26</v>
      </c>
      <c r="D4" s="1" t="s">
        <v>52</v>
      </c>
      <c r="E4" s="1" t="s">
        <v>22</v>
      </c>
      <c r="F4" s="1" t="s">
        <v>21</v>
      </c>
      <c r="G4" s="1" t="s">
        <v>3</v>
      </c>
      <c r="H4" s="1" t="s">
        <v>40</v>
      </c>
      <c r="I4" s="1" t="s">
        <v>39</v>
      </c>
      <c r="J4" s="1" t="s">
        <v>19</v>
      </c>
      <c r="K4" s="1" t="s">
        <v>16</v>
      </c>
      <c r="L4" s="1" t="s">
        <v>14</v>
      </c>
      <c r="M4" s="1" t="s">
        <v>35</v>
      </c>
    </row>
    <row r="5" spans="1:13" ht="34.5">
      <c r="A5" s="2" t="s">
        <v>29</v>
      </c>
      <c r="B5" s="7" t="s">
        <v>9</v>
      </c>
      <c r="C5" s="7" t="s">
        <v>9</v>
      </c>
      <c r="D5" s="8">
        <f>ROUND(386046.28,2)</f>
        <v>386046.28</v>
      </c>
      <c r="E5" s="8">
        <f>ROUND(386046.28,2)</f>
        <v>386046.28</v>
      </c>
      <c r="F5" s="8">
        <f>ROUND(1365000,2)</f>
        <v>1365000</v>
      </c>
      <c r="G5" s="8">
        <f>ROUND(957836.03,2)</f>
        <v>957836.03</v>
      </c>
      <c r="H5" s="8">
        <f aca="true" t="shared" si="0" ref="H5:H18">ROUND(0,2)</f>
        <v>0</v>
      </c>
      <c r="I5" s="8">
        <f>ROUND(386046.28,2)</f>
        <v>386046.28</v>
      </c>
      <c r="J5" s="8">
        <f aca="true" t="shared" si="1" ref="J5:J18">ROUND(0,2)</f>
        <v>0</v>
      </c>
      <c r="K5" s="8">
        <f>ROUND(407163.97,2)</f>
        <v>407163.97</v>
      </c>
      <c r="L5" s="8">
        <f>ROUND(407163.97,2)</f>
        <v>407163.97</v>
      </c>
      <c r="M5" s="9">
        <f>ROUND(0,2)</f>
        <v>0</v>
      </c>
    </row>
    <row r="6" spans="1:13" ht="135.75">
      <c r="A6" s="2" t="s">
        <v>7</v>
      </c>
      <c r="B6" s="7" t="s">
        <v>25</v>
      </c>
      <c r="C6" s="7" t="s">
        <v>10</v>
      </c>
      <c r="D6" s="8">
        <f>ROUND(386046.28,2)</f>
        <v>386046.28</v>
      </c>
      <c r="E6" s="8">
        <f>ROUND(386046.28,2)</f>
        <v>386046.28</v>
      </c>
      <c r="F6" s="8">
        <f>ROUND(1365000,2)</f>
        <v>1365000</v>
      </c>
      <c r="G6" s="8">
        <f>ROUND(957836.03,2)</f>
        <v>957836.03</v>
      </c>
      <c r="H6" s="8">
        <f t="shared" si="0"/>
        <v>0</v>
      </c>
      <c r="I6" s="8">
        <f>ROUND(386046.28,2)</f>
        <v>386046.28</v>
      </c>
      <c r="J6" s="8">
        <f t="shared" si="1"/>
        <v>0</v>
      </c>
      <c r="K6" s="8">
        <f>ROUND(407163.97,2)</f>
        <v>407163.97</v>
      </c>
      <c r="L6" s="8">
        <f>ROUND(407163.97,2)</f>
        <v>407163.97</v>
      </c>
      <c r="M6" s="9">
        <f>ROUND(821,0)</f>
        <v>821</v>
      </c>
    </row>
    <row r="7" spans="1:13" ht="34.5">
      <c r="A7" s="2" t="s">
        <v>8</v>
      </c>
      <c r="B7" s="7" t="s">
        <v>37</v>
      </c>
      <c r="C7" s="7" t="s">
        <v>37</v>
      </c>
      <c r="D7" s="8">
        <f>ROUND(15954.41,2)</f>
        <v>15954.41</v>
      </c>
      <c r="E7" s="8">
        <f>ROUND(15954.41,2)</f>
        <v>15954.41</v>
      </c>
      <c r="F7" s="8">
        <f>ROUND(6243711.71,2)</f>
        <v>6243711.71</v>
      </c>
      <c r="G7" s="8">
        <f>ROUND(4288700.66,2)</f>
        <v>4288700.66</v>
      </c>
      <c r="H7" s="8">
        <f t="shared" si="0"/>
        <v>0</v>
      </c>
      <c r="I7" s="8">
        <f>ROUND(15954.41,2)</f>
        <v>15954.41</v>
      </c>
      <c r="J7" s="8">
        <f t="shared" si="1"/>
        <v>0</v>
      </c>
      <c r="K7" s="8">
        <f>ROUND(1955011.05,2)</f>
        <v>1955011.05</v>
      </c>
      <c r="L7" s="8">
        <f>ROUND(1955011.05,2)</f>
        <v>1955011.05</v>
      </c>
      <c r="M7" s="9">
        <f>ROUND(0,2)</f>
        <v>0</v>
      </c>
    </row>
    <row r="8" spans="1:13" ht="102">
      <c r="A8" s="2" t="s">
        <v>27</v>
      </c>
      <c r="B8" s="7" t="s">
        <v>50</v>
      </c>
      <c r="C8" s="7" t="s">
        <v>0</v>
      </c>
      <c r="D8" s="8">
        <f>ROUND(0,2)</f>
        <v>0</v>
      </c>
      <c r="E8" s="8">
        <f>ROUND(0,2)</f>
        <v>0</v>
      </c>
      <c r="F8" s="8">
        <f>ROUND(62026.6,2)</f>
        <v>62026.6</v>
      </c>
      <c r="G8" s="8">
        <f>ROUND(49621.28,2)</f>
        <v>49621.28</v>
      </c>
      <c r="H8" s="8">
        <f t="shared" si="0"/>
        <v>0</v>
      </c>
      <c r="I8" s="8">
        <f>ROUND(0,2)</f>
        <v>0</v>
      </c>
      <c r="J8" s="8">
        <f t="shared" si="1"/>
        <v>0</v>
      </c>
      <c r="K8" s="8">
        <f>ROUND(12405.32,2)</f>
        <v>12405.32</v>
      </c>
      <c r="L8" s="8">
        <f>ROUND(12405.32,2)</f>
        <v>12405.32</v>
      </c>
      <c r="M8" s="9">
        <f>ROUND(855,0)</f>
        <v>855</v>
      </c>
    </row>
    <row r="9" spans="1:13" ht="57">
      <c r="A9" s="2" t="s">
        <v>2</v>
      </c>
      <c r="B9" s="7" t="s">
        <v>51</v>
      </c>
      <c r="C9" s="7" t="s">
        <v>41</v>
      </c>
      <c r="D9" s="8">
        <f>ROUND(15954.41,2)</f>
        <v>15954.41</v>
      </c>
      <c r="E9" s="8">
        <f>ROUND(15954.41,2)</f>
        <v>15954.41</v>
      </c>
      <c r="F9" s="8">
        <f>ROUND(1468686.08,2)</f>
        <v>1468686.08</v>
      </c>
      <c r="G9" s="8">
        <f>ROUND(1332005.62,2)</f>
        <v>1332005.62</v>
      </c>
      <c r="H9" s="8">
        <f t="shared" si="0"/>
        <v>0</v>
      </c>
      <c r="I9" s="8">
        <f>ROUND(15954.41,2)</f>
        <v>15954.41</v>
      </c>
      <c r="J9" s="8">
        <f t="shared" si="1"/>
        <v>0</v>
      </c>
      <c r="K9" s="8">
        <f>ROUND(136680.46,2)</f>
        <v>136680.46</v>
      </c>
      <c r="L9" s="8">
        <f>ROUND(136680.46,2)</f>
        <v>136680.46</v>
      </c>
      <c r="M9" s="9">
        <f>ROUND(855,0)</f>
        <v>855</v>
      </c>
    </row>
    <row r="10" spans="1:13" ht="45.75">
      <c r="A10" s="2" t="s">
        <v>38</v>
      </c>
      <c r="B10" s="7" t="s">
        <v>17</v>
      </c>
      <c r="C10" s="7" t="s">
        <v>32</v>
      </c>
      <c r="D10" s="8">
        <f aca="true" t="shared" si="2" ref="D10:E14">ROUND(0,2)</f>
        <v>0</v>
      </c>
      <c r="E10" s="8">
        <f t="shared" si="2"/>
        <v>0</v>
      </c>
      <c r="F10" s="8">
        <f>ROUND(4712999.03,2)</f>
        <v>4712999.03</v>
      </c>
      <c r="G10" s="8">
        <f>ROUND(2907073.76,2)</f>
        <v>2907073.76</v>
      </c>
      <c r="H10" s="8">
        <f t="shared" si="0"/>
        <v>0</v>
      </c>
      <c r="I10" s="8">
        <f>ROUND(0,2)</f>
        <v>0</v>
      </c>
      <c r="J10" s="8">
        <f t="shared" si="1"/>
        <v>0</v>
      </c>
      <c r="K10" s="8">
        <f>ROUND(1805925.27,2)</f>
        <v>1805925.27</v>
      </c>
      <c r="L10" s="8">
        <f>ROUND(1805925.27,2)</f>
        <v>1805925.27</v>
      </c>
      <c r="M10" s="9">
        <f>ROUND(855,0)</f>
        <v>855</v>
      </c>
    </row>
    <row r="11" spans="1:13" ht="34.5">
      <c r="A11" s="2" t="s">
        <v>43</v>
      </c>
      <c r="B11" s="7" t="s">
        <v>48</v>
      </c>
      <c r="C11" s="7" t="s">
        <v>48</v>
      </c>
      <c r="D11" s="8">
        <f t="shared" si="2"/>
        <v>0</v>
      </c>
      <c r="E11" s="8">
        <f t="shared" si="2"/>
        <v>0</v>
      </c>
      <c r="F11" s="8">
        <f>ROUND(1116702,2)</f>
        <v>1116702</v>
      </c>
      <c r="G11" s="8">
        <f>ROUND(1116702,2)</f>
        <v>1116702</v>
      </c>
      <c r="H11" s="8">
        <f t="shared" si="0"/>
        <v>0</v>
      </c>
      <c r="I11" s="8">
        <f>ROUND(0,2)</f>
        <v>0</v>
      </c>
      <c r="J11" s="8">
        <f t="shared" si="1"/>
        <v>0</v>
      </c>
      <c r="K11" s="8">
        <f>ROUND(0,2)</f>
        <v>0</v>
      </c>
      <c r="L11" s="8">
        <f>ROUND(0,2)</f>
        <v>0</v>
      </c>
      <c r="M11" s="9">
        <f>ROUND(0,2)</f>
        <v>0</v>
      </c>
    </row>
    <row r="12" spans="1:13" ht="192">
      <c r="A12" s="2" t="s">
        <v>18</v>
      </c>
      <c r="B12" s="7" t="s">
        <v>45</v>
      </c>
      <c r="C12" s="7" t="s">
        <v>13</v>
      </c>
      <c r="D12" s="8">
        <f t="shared" si="2"/>
        <v>0</v>
      </c>
      <c r="E12" s="8">
        <f t="shared" si="2"/>
        <v>0</v>
      </c>
      <c r="F12" s="8">
        <f>ROUND(1116702,2)</f>
        <v>1116702</v>
      </c>
      <c r="G12" s="8">
        <f>ROUND(1116702,2)</f>
        <v>1116702</v>
      </c>
      <c r="H12" s="8">
        <f t="shared" si="0"/>
        <v>0</v>
      </c>
      <c r="I12" s="8">
        <f>ROUND(0,2)</f>
        <v>0</v>
      </c>
      <c r="J12" s="8">
        <f t="shared" si="1"/>
        <v>0</v>
      </c>
      <c r="K12" s="8">
        <f>ROUND(0,2)</f>
        <v>0</v>
      </c>
      <c r="L12" s="8">
        <f>ROUND(0,2)</f>
        <v>0</v>
      </c>
      <c r="M12" s="9">
        <f>ROUND(825,0)</f>
        <v>825</v>
      </c>
    </row>
    <row r="13" spans="1:13" ht="34.5">
      <c r="A13" s="2" t="s">
        <v>5</v>
      </c>
      <c r="B13" s="7" t="s">
        <v>4</v>
      </c>
      <c r="C13" s="7" t="s">
        <v>4</v>
      </c>
      <c r="D13" s="8">
        <f t="shared" si="2"/>
        <v>0</v>
      </c>
      <c r="E13" s="8">
        <f t="shared" si="2"/>
        <v>0</v>
      </c>
      <c r="F13" s="8">
        <f>ROUND(1740441.63,2)</f>
        <v>1740441.63</v>
      </c>
      <c r="G13" s="8">
        <f>ROUND(567611.94,2)</f>
        <v>567611.94</v>
      </c>
      <c r="H13" s="8">
        <f t="shared" si="0"/>
        <v>0</v>
      </c>
      <c r="I13" s="8">
        <f>ROUND(0,2)</f>
        <v>0</v>
      </c>
      <c r="J13" s="8">
        <f t="shared" si="1"/>
        <v>0</v>
      </c>
      <c r="K13" s="8">
        <f>ROUND(1172829.69,2)</f>
        <v>1172829.69</v>
      </c>
      <c r="L13" s="8">
        <f>ROUND(1172829.69,2)</f>
        <v>1172829.69</v>
      </c>
      <c r="M13" s="9">
        <f>ROUND(0,2)</f>
        <v>0</v>
      </c>
    </row>
    <row r="14" spans="1:13" ht="79.5">
      <c r="A14" s="2" t="s">
        <v>30</v>
      </c>
      <c r="B14" s="7" t="s">
        <v>20</v>
      </c>
      <c r="C14" s="7" t="s">
        <v>6</v>
      </c>
      <c r="D14" s="8">
        <f t="shared" si="2"/>
        <v>0</v>
      </c>
      <c r="E14" s="8">
        <f t="shared" si="2"/>
        <v>0</v>
      </c>
      <c r="F14" s="8">
        <f>ROUND(1740441.63,2)</f>
        <v>1740441.63</v>
      </c>
      <c r="G14" s="8">
        <f>ROUND(567611.94,2)</f>
        <v>567611.94</v>
      </c>
      <c r="H14" s="8">
        <f t="shared" si="0"/>
        <v>0</v>
      </c>
      <c r="I14" s="8">
        <f>ROUND(0,2)</f>
        <v>0</v>
      </c>
      <c r="J14" s="8">
        <f t="shared" si="1"/>
        <v>0</v>
      </c>
      <c r="K14" s="8">
        <f>ROUND(1172829.69,2)</f>
        <v>1172829.69</v>
      </c>
      <c r="L14" s="8">
        <f>ROUND(1172829.69,2)</f>
        <v>1172829.69</v>
      </c>
      <c r="M14" s="9">
        <f>ROUND(0,2)</f>
        <v>0</v>
      </c>
    </row>
    <row r="15" spans="1:13" ht="34.5">
      <c r="A15" s="2" t="s">
        <v>28</v>
      </c>
      <c r="B15" s="7" t="s">
        <v>42</v>
      </c>
      <c r="C15" s="7" t="s">
        <v>42</v>
      </c>
      <c r="D15" s="8">
        <f>ROUND(2193650,2)</f>
        <v>2193650</v>
      </c>
      <c r="E15" s="8">
        <f>ROUND(2193650,2)</f>
        <v>2193650</v>
      </c>
      <c r="F15" s="8">
        <f>ROUND(0,2)</f>
        <v>0</v>
      </c>
      <c r="G15" s="8">
        <f>ROUND(1241100,2)</f>
        <v>1241100</v>
      </c>
      <c r="H15" s="8">
        <f t="shared" si="0"/>
        <v>0</v>
      </c>
      <c r="I15" s="8">
        <f>ROUND(511550,2)</f>
        <v>511550</v>
      </c>
      <c r="J15" s="8">
        <f t="shared" si="1"/>
        <v>0</v>
      </c>
      <c r="K15" s="8">
        <f>ROUND(441000,2)</f>
        <v>441000</v>
      </c>
      <c r="L15" s="8">
        <f>ROUND(441000,2)</f>
        <v>441000</v>
      </c>
      <c r="M15" s="9">
        <f>ROUND(0,2)</f>
        <v>0</v>
      </c>
    </row>
    <row r="16" spans="1:13" ht="90.75">
      <c r="A16" s="2" t="s">
        <v>15</v>
      </c>
      <c r="B16" s="7" t="s">
        <v>33</v>
      </c>
      <c r="C16" s="7" t="s">
        <v>53</v>
      </c>
      <c r="D16" s="8">
        <f>ROUND(1412450,2)</f>
        <v>1412450</v>
      </c>
      <c r="E16" s="8">
        <f>ROUND(1412450,2)</f>
        <v>1412450</v>
      </c>
      <c r="F16" s="8">
        <f>ROUND(0,2)</f>
        <v>0</v>
      </c>
      <c r="G16" s="8">
        <f>ROUND(900900,2)</f>
        <v>900900</v>
      </c>
      <c r="H16" s="8">
        <f t="shared" si="0"/>
        <v>0</v>
      </c>
      <c r="I16" s="8">
        <f>ROUND(511550,2)</f>
        <v>511550</v>
      </c>
      <c r="J16" s="8">
        <f t="shared" si="1"/>
        <v>0</v>
      </c>
      <c r="K16" s="8">
        <f>ROUND(0,2)</f>
        <v>0</v>
      </c>
      <c r="L16" s="8">
        <f>ROUND(0,2)</f>
        <v>0</v>
      </c>
      <c r="M16" s="9">
        <f>ROUND(820,0)</f>
        <v>820</v>
      </c>
    </row>
    <row r="17" spans="1:13" ht="45.75">
      <c r="A17" s="2" t="s">
        <v>44</v>
      </c>
      <c r="B17" s="7" t="s">
        <v>23</v>
      </c>
      <c r="C17" s="7" t="s">
        <v>11</v>
      </c>
      <c r="D17" s="8">
        <f>ROUND(781200,2)</f>
        <v>781200</v>
      </c>
      <c r="E17" s="8">
        <f>ROUND(781200,2)</f>
        <v>781200</v>
      </c>
      <c r="F17" s="8">
        <f>ROUND(0,2)</f>
        <v>0</v>
      </c>
      <c r="G17" s="8">
        <f>ROUND(340200,2)</f>
        <v>340200</v>
      </c>
      <c r="H17" s="8">
        <f t="shared" si="0"/>
        <v>0</v>
      </c>
      <c r="I17" s="8">
        <f>ROUND(0,2)</f>
        <v>0</v>
      </c>
      <c r="J17" s="8">
        <f t="shared" si="1"/>
        <v>0</v>
      </c>
      <c r="K17" s="8">
        <f>ROUND(441000,2)</f>
        <v>441000</v>
      </c>
      <c r="L17" s="8">
        <f>ROUND(441000,2)</f>
        <v>441000</v>
      </c>
      <c r="M17" s="9">
        <f>ROUND(820,0)</f>
        <v>820</v>
      </c>
    </row>
    <row r="18" spans="1:13" ht="34.5">
      <c r="A18" s="2" t="s">
        <v>34</v>
      </c>
      <c r="B18" s="7" t="s">
        <v>46</v>
      </c>
      <c r="C18" s="7" t="s">
        <v>46</v>
      </c>
      <c r="D18" s="8">
        <f>ROUND(2595650.69,2)</f>
        <v>2595650.69</v>
      </c>
      <c r="E18" s="8">
        <f>ROUND(2595650.69,2)</f>
        <v>2595650.69</v>
      </c>
      <c r="F18" s="8">
        <f>ROUND(10465855.34,2)</f>
        <v>10465855.34</v>
      </c>
      <c r="G18" s="8">
        <f>ROUND(8171950.63,2)</f>
        <v>8171950.63</v>
      </c>
      <c r="H18" s="8">
        <f t="shared" si="0"/>
        <v>0</v>
      </c>
      <c r="I18" s="8">
        <f>ROUND(913550.69,2)</f>
        <v>913550.69</v>
      </c>
      <c r="J18" s="8">
        <f t="shared" si="1"/>
        <v>0</v>
      </c>
      <c r="K18" s="8">
        <f>ROUND(3976004.71,2)</f>
        <v>3976004.71</v>
      </c>
      <c r="L18" s="8">
        <f>ROUND(3976004.71,2)</f>
        <v>3976004.71</v>
      </c>
      <c r="M18" s="9">
        <f>ROUND(0,2)</f>
        <v>0</v>
      </c>
    </row>
    <row r="19" spans="9:13" ht="12.75">
      <c r="I19" s="4"/>
      <c r="J19" s="4"/>
      <c r="K19" s="4"/>
      <c r="L19" s="3" t="s">
        <v>36</v>
      </c>
      <c r="M19" s="4"/>
    </row>
    <row r="20" spans="2:13" ht="25.5" customHeight="1">
      <c r="B20" s="10" t="s">
        <v>54</v>
      </c>
      <c r="I20" s="4"/>
      <c r="J20" s="4"/>
      <c r="K20" s="4"/>
      <c r="L20" s="11" t="s">
        <v>56</v>
      </c>
      <c r="M20" s="4"/>
    </row>
    <row r="21" spans="9:13" ht="12.75">
      <c r="I21" s="4"/>
      <c r="J21" s="4"/>
      <c r="K21" s="4"/>
      <c r="L21" s="3" t="s">
        <v>36</v>
      </c>
      <c r="M21" s="4"/>
    </row>
    <row r="22" spans="2:13" ht="12.75" customHeight="1">
      <c r="B22" s="10" t="s">
        <v>55</v>
      </c>
      <c r="I22" s="4"/>
      <c r="J22" s="4"/>
      <c r="K22" s="4"/>
      <c r="L22" s="11" t="s">
        <v>57</v>
      </c>
      <c r="M22" s="4"/>
    </row>
  </sheetData>
  <mergeCells count="23">
    <mergeCell ref="L19:M19"/>
    <mergeCell ref="L20:M20"/>
    <mergeCell ref="L21:M21"/>
    <mergeCell ref="L22:M22"/>
    <mergeCell ref="I19:K19"/>
    <mergeCell ref="I20:K20"/>
    <mergeCell ref="I21:K21"/>
    <mergeCell ref="I22:K22"/>
    <mergeCell ref="I1:K1"/>
    <mergeCell ref="I2:K2"/>
    <mergeCell ref="I3:K3"/>
    <mergeCell ref="L1:M1"/>
    <mergeCell ref="L2:M2"/>
    <mergeCell ref="L3:M3"/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scale="51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2012-07-16T05:38:20Z</dcterms:created>
  <dcterms:modified xsi:type="dcterms:W3CDTF">2012-07-16T05:38:20Z</dcterms:modified>
  <cp:category/>
  <cp:version/>
  <cp:contentType/>
  <cp:contentStatus/>
</cp:coreProperties>
</file>