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<sst xmlns="http://schemas.openxmlformats.org/spreadsheetml/2006/main" count="120" uniqueCount="115">
  <si>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</si>
  <si>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</si>
  <si>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</si>
  <si>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</si>
  <si>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</si>
  <si>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</si>
  <si>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Должностное лицо 2</t>
  </si>
  <si>
    <t>000  1  13  01995  10  0000  130</t>
  </si>
  <si>
    <t>ДОХОДЫ ОТ ПРОДАЖИ МАТЕРИАЛЬНЫХ И НЕМАТЕРИАЛЬНЫХ АКТИВОВ</t>
  </si>
  <si>
    <t>1,36</t>
  </si>
  <si>
    <t>ПРОЧИЕ НЕНАЛОГОВЫЕ ДОХОДЫ</t>
  </si>
  <si>
    <t>1,38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</si>
  <si>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</si>
  <si>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</si>
  <si>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ГОСУДАРСТВЕННАЯ ПОШЛИНА</t>
  </si>
  <si>
    <t>000  2  02  01001  00  0000  151</t>
  </si>
  <si>
    <t>000  1  00  00000  00  0000  000</t>
  </si>
  <si>
    <t>1,59</t>
  </si>
  <si>
    <t>000  1  01  02000  01  0000  110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</si>
  <si>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</si>
  <si>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</si>
  <si>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</si>
  <si>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</si>
  <si>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</si>
  <si>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</si>
  <si>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</si>
  <si>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</si>
  <si>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</si>
  <si>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</si>
  <si>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</si>
  <si>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000  1  06  06010  00  0000  110</t>
  </si>
  <si>
    <t>000  1  05  02000  02  0000  110</t>
  </si>
  <si>
    <t>1,43</t>
  </si>
  <si>
    <t>000  1  06  01000  00  0000  110</t>
  </si>
  <si>
    <t>БЕЗВОЗМЕЗДНЫЕ ПОСТУПЛЕНИЯ ОТ ДРУГИХ БЮДЖЕТОВ БЮДЖЕТНОЙ СИСТЕМЫ РФ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</si>
  <si>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</si>
  <si>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</si>
  <si>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</si>
  <si>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1,4</t>
  </si>
  <si>
    <t>Доходы по поселениям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</si>
  <si>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</si>
  <si>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</si>
  <si>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000  1  14  02000  00  0000  000</t>
  </si>
  <si>
    <t>Итого по поселениям</t>
  </si>
  <si>
    <t>1,49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</si>
  <si>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</si>
  <si>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</si>
  <si>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</si>
  <si>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</si>
  <si>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</si>
  <si>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</si>
  <si>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</si>
  <si>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</si>
  <si>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____________________</t>
  </si>
  <si>
    <t>1  1 Кассовый план на год</t>
  </si>
  <si>
    <t>Краткий месячный отчет по поселениям</t>
  </si>
  <si>
    <t>1,41</t>
  </si>
  <si>
    <t>БЕЗВОЗМЕЗДНЫЕ ПОСТУПЛЕНИЯ</t>
  </si>
  <si>
    <t>000  2  02  03000  00  0000  151</t>
  </si>
  <si>
    <t>1,8</t>
  </si>
  <si>
    <t>1,6</t>
  </si>
  <si>
    <t>Всего доходов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</si>
  <si>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</si>
  <si>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</si>
  <si>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</si>
  <si>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</si>
  <si>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</si>
  <si>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</si>
  <si>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</si>
  <si>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</si>
  <si>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</si>
  <si>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</si>
  <si>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</si>
  <si>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1,54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</si>
  <si>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</si>
  <si>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</si>
  <si>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</si>
  <si>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</si>
  <si>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</si>
  <si>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</si>
  <si>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</si>
  <si>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</si>
  <si>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</si>
  <si>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3  3 Исполнено</t>
  </si>
  <si>
    <t xml:space="preserve"> </t>
  </si>
  <si>
    <t>1,10</t>
  </si>
  <si>
    <t>000  1  06  06020  00  0000  110</t>
  </si>
  <si>
    <t>1,5</t>
  </si>
  <si>
    <t>1,48</t>
  </si>
  <si>
    <t>Должностное лицо 1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</si>
  <si>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</si>
  <si>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</si>
  <si>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</si>
  <si>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</si>
  <si>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</si>
  <si>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</si>
  <si>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1,1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</si>
  <si>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</si>
  <si>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</si>
  <si>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</si>
  <si>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</si>
  <si>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</si>
  <si>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</si>
  <si>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000  1  05  03000  01  0000  110</t>
  </si>
  <si>
    <t>1,7</t>
  </si>
  <si>
    <t>1,61</t>
  </si>
  <si>
    <t>1,9</t>
  </si>
  <si>
    <t>000  1  11  00000  00  0000  000</t>
  </si>
  <si>
    <t>000  1  01  02040  01  0000  110</t>
  </si>
  <si>
    <t>1,25</t>
  </si>
  <si>
    <t>1,3</t>
  </si>
  <si>
    <t>000  1  17  01000  00  0000  180</t>
  </si>
  <si>
    <t>1,65</t>
  </si>
  <si>
    <t>Земельный налог</t>
  </si>
  <si>
    <t>1,40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</si>
</sst>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9.00390625" style="0" customWidth="1"/>
    <col min="4" max="4" width="11.421875" style="0" customWidth="1"/>
    <col min="5" max="6" width="10.140625" style="0" customWidth="1"/>
  </cols>
  <sheetData>
    <row r="1" spans="1:6" ht="12.75" customHeight="1">
      <c r="A1" s="5"/>
      <c r="B1" s="6"/>
      <c r="C1" s="7" t="s">
        <v>55</v>
      </c>
      <c r="D1" s="6"/>
      <c r="E1" s="6"/>
      <c r="F1" s="6"/>
    </row>
    <row r="2" spans="1:6" ht="12.75" customHeight="1">
      <c r="A2" s="5"/>
      <c r="B2" s="6"/>
      <c r="C2" s="7" t="s">
        <v>39</v>
      </c>
      <c r="D2" s="6"/>
      <c r="E2" s="6"/>
      <c r="F2" s="6"/>
    </row>
    <row r="3" spans="1:6" ht="12.75">
      <c r="A3" s="5" t="s">
        <v>84</v>
      </c>
      <c r="B3" s="6"/>
      <c r="C3" s="7" t="s">
        <v>43</v>
      </c>
      <c r="D3" s="6"/>
      <c r="E3" s="6"/>
      <c r="F3" s="6"/>
    </row>
    <row r="4" spans="1:6" ht="36">
      <c r="A4" s="1" t="s">
        <v>23</v>
      </c>
      <c r="B4" s="1" t="s">
        <v>98</v>
      </c>
      <c r="C4" s="1" t="s">
        <v>70</v>
      </c>
      <c r="D4" s="1" t="s">
        <v>54</v>
      </c>
      <c r="E4" s="1" t="s">
        <v>52</v>
      </c>
      <c r="F4" s="1" t="s">
        <v>83</v>
      </c>
    </row>
    <row r="5" spans="1:6" ht="18.75">
      <c r="A5" s="2" t="s">
        <v>96</v>
      </c>
      <c r="B5" s="3" t="s">
        <v>82</v>
      </c>
      <c r="C5" s="3" t="s">
        <v>49</v>
      </c>
      <c r="D5" s="4">
        <f>ROUND(140997700,2)</f>
        <v>140997700</v>
      </c>
      <c r="E5" s="4">
        <f>ROUND(15724500,2)</f>
        <v>15724500</v>
      </c>
      <c r="F5" s="4">
        <f>ROUND(7303551.8,2)</f>
        <v>7303551.8</v>
      </c>
    </row>
    <row r="6" spans="1:6" ht="18.75">
      <c r="A6" s="2" t="s">
        <v>50</v>
      </c>
      <c r="B6" s="3" t="s">
        <v>16</v>
      </c>
      <c r="C6" s="3" t="s">
        <v>72</v>
      </c>
      <c r="D6" s="4">
        <f>ROUND(76668500,2)</f>
        <v>76668500</v>
      </c>
      <c r="E6" s="4">
        <f>ROUND(13861600,2)</f>
        <v>13861600</v>
      </c>
      <c r="F6" s="4">
        <f>ROUND(5440651.8,2)</f>
        <v>5440651.8</v>
      </c>
    </row>
    <row r="7" spans="1:6" ht="18.75">
      <c r="A7" s="2" t="s">
        <v>110</v>
      </c>
      <c r="B7" s="3" t="s">
        <v>18</v>
      </c>
      <c r="C7" s="3" t="s">
        <v>62</v>
      </c>
      <c r="D7" s="4">
        <f>ROUND(12475000,2)</f>
        <v>12475000</v>
      </c>
      <c r="E7" s="4">
        <f>ROUND(3128700,2)</f>
        <v>3128700</v>
      </c>
      <c r="F7" s="4">
        <f>ROUND(735522.71,2)</f>
        <v>735522.71</v>
      </c>
    </row>
    <row r="8" spans="1:6" ht="72.75">
      <c r="A8" s="2" t="s">
        <v>38</v>
      </c>
      <c r="B8" s="3" t="s">
        <v>48</v>
      </c>
      <c r="C8" s="3" t="s">
        <v>40</v>
      </c>
      <c r="D8" s="4">
        <f>ROUND(12412000,2)</f>
        <v>12412000</v>
      </c>
      <c r="E8" s="4">
        <f>ROUND(3103000,2)</f>
        <v>3103000</v>
      </c>
      <c r="F8" s="4">
        <f>ROUND(723487.01,2)</f>
        <v>723487.01</v>
      </c>
    </row>
    <row r="9" spans="1:6" ht="99.75">
      <c r="A9" s="2" t="s">
        <v>87</v>
      </c>
      <c r="B9" s="3" t="s">
        <v>100</v>
      </c>
      <c r="C9" s="3" t="s">
        <v>37</v>
      </c>
      <c r="D9" s="4">
        <f>ROUND(101000,2)</f>
        <v>101000</v>
      </c>
      <c r="E9" s="4">
        <f>ROUND(25200,2)</f>
        <v>25200</v>
      </c>
      <c r="F9" s="4">
        <f>ROUND(11921.3,2)</f>
        <v>11921.3</v>
      </c>
    </row>
    <row r="10" spans="1:6" ht="36.75">
      <c r="A10" s="2" t="s">
        <v>60</v>
      </c>
      <c r="B10" s="3" t="s">
        <v>78</v>
      </c>
      <c r="C10" s="3" t="s">
        <v>26</v>
      </c>
      <c r="D10" s="4">
        <f>ROUND(1000,2)</f>
        <v>1000</v>
      </c>
      <c r="E10" s="4">
        <f>ROUND(250,2)</f>
        <v>250</v>
      </c>
      <c r="F10" s="4">
        <f>ROUND(0,2)</f>
        <v>0</v>
      </c>
    </row>
    <row r="11" spans="1:6" ht="81.75">
      <c r="A11" s="2" t="s">
        <v>104</v>
      </c>
      <c r="B11" s="3" t="s">
        <v>108</v>
      </c>
      <c r="C11" s="3" t="s">
        <v>63</v>
      </c>
      <c r="D11" s="4">
        <f>ROUND(1000,2)</f>
        <v>1000</v>
      </c>
      <c r="E11" s="4">
        <f>ROUND(250,2)</f>
        <v>250</v>
      </c>
      <c r="F11" s="4">
        <f>ROUND(114.4,2)</f>
        <v>114.4</v>
      </c>
    </row>
    <row r="12" spans="1:6" ht="18.75">
      <c r="A12" s="2" t="s">
        <v>59</v>
      </c>
      <c r="B12" s="3" t="s">
        <v>31</v>
      </c>
      <c r="C12" s="3" t="s">
        <v>45</v>
      </c>
      <c r="D12" s="4">
        <f>ROUND(845600,2)</f>
        <v>845600</v>
      </c>
      <c r="E12" s="4">
        <f>ROUND(213600,2)</f>
        <v>213600</v>
      </c>
      <c r="F12" s="4">
        <f>ROUND(166342.12,2)</f>
        <v>166342.12</v>
      </c>
    </row>
    <row r="13" spans="1:6" ht="18.75">
      <c r="A13" s="2" t="s">
        <v>106</v>
      </c>
      <c r="B13" s="3" t="s">
        <v>103</v>
      </c>
      <c r="C13" s="3" t="s">
        <v>3</v>
      </c>
      <c r="D13" s="4">
        <f>ROUND(851000,2)</f>
        <v>851000</v>
      </c>
      <c r="E13" s="4">
        <f>ROUND(419500,2)</f>
        <v>419500</v>
      </c>
      <c r="F13" s="4">
        <f>ROUND(12027.75,2)</f>
        <v>12027.75</v>
      </c>
    </row>
    <row r="14" spans="1:6" ht="18.75">
      <c r="A14" s="2" t="s">
        <v>85</v>
      </c>
      <c r="B14" s="3" t="s">
        <v>33</v>
      </c>
      <c r="C14" s="3" t="s">
        <v>28</v>
      </c>
      <c r="D14" s="4">
        <f>ROUND(1673500,2)</f>
        <v>1673500</v>
      </c>
      <c r="E14" s="4">
        <f>ROUND(0,2)</f>
        <v>0</v>
      </c>
      <c r="F14" s="4">
        <f>ROUND(55402,2)</f>
        <v>55402</v>
      </c>
    </row>
    <row r="15" spans="1:6" ht="18.75">
      <c r="A15" s="2" t="s">
        <v>67</v>
      </c>
      <c r="B15" s="3" t="s">
        <v>1</v>
      </c>
      <c r="C15" s="3" t="s">
        <v>113</v>
      </c>
      <c r="D15" s="4">
        <f>ROUND(44145000,2)</f>
        <v>44145000</v>
      </c>
      <c r="E15" s="4">
        <f>ROUND(8988750,2)</f>
        <v>8988750</v>
      </c>
      <c r="F15" s="4">
        <f>ROUND(3836249.56,2)</f>
        <v>3836249.56</v>
      </c>
    </row>
    <row r="16" spans="1:6" ht="36.75">
      <c r="A16" s="2" t="s">
        <v>5</v>
      </c>
      <c r="B16" s="3" t="s">
        <v>30</v>
      </c>
      <c r="C16" s="3" t="s">
        <v>74</v>
      </c>
      <c r="D16" s="4">
        <f>ROUND(13890000,2)</f>
        <v>13890000</v>
      </c>
      <c r="E16" s="4">
        <f>ROUND(1330000,2)</f>
        <v>1330000</v>
      </c>
      <c r="F16" s="4">
        <f>ROUND(1543954.32,2)</f>
        <v>1543954.32</v>
      </c>
    </row>
    <row r="17" spans="1:6" ht="36.75">
      <c r="A17" s="2" t="s">
        <v>76</v>
      </c>
      <c r="B17" s="3" t="s">
        <v>86</v>
      </c>
      <c r="C17" s="3" t="s">
        <v>46</v>
      </c>
      <c r="D17" s="4">
        <f>ROUND(30255000,2)</f>
        <v>30255000</v>
      </c>
      <c r="E17" s="4">
        <f>ROUND(7658750,2)</f>
        <v>7658750</v>
      </c>
      <c r="F17" s="4">
        <f>ROUND(2292295.24,2)</f>
        <v>2292295.24</v>
      </c>
    </row>
    <row r="18" spans="1:6" ht="18.75">
      <c r="A18" s="2" t="s">
        <v>22</v>
      </c>
      <c r="B18" s="3" t="s">
        <v>29</v>
      </c>
      <c r="C18" s="3" t="s">
        <v>14</v>
      </c>
      <c r="D18" s="4">
        <f>ROUND(745000,2)</f>
        <v>745000</v>
      </c>
      <c r="E18" s="4">
        <f>ROUND(154050,2)</f>
        <v>154050</v>
      </c>
      <c r="F18" s="4">
        <f>ROUND(26885,2)</f>
        <v>26885</v>
      </c>
    </row>
    <row r="19" spans="1:6" ht="36.75">
      <c r="A19" s="2" t="s">
        <v>109</v>
      </c>
      <c r="B19" s="3" t="s">
        <v>107</v>
      </c>
      <c r="C19" s="3" t="s">
        <v>91</v>
      </c>
      <c r="D19" s="4">
        <f>ROUND(12833500,2)</f>
        <v>12833500</v>
      </c>
      <c r="E19" s="4">
        <f>ROUND(592000,2)</f>
        <v>592000</v>
      </c>
      <c r="F19" s="4">
        <f>ROUND(282037.73,2)</f>
        <v>282037.73</v>
      </c>
    </row>
    <row r="20" spans="1:6" ht="63.75">
      <c r="A20" s="2" t="s">
        <v>92</v>
      </c>
      <c r="B20" s="3" t="s">
        <v>75</v>
      </c>
      <c r="C20" s="3" t="s">
        <v>12</v>
      </c>
      <c r="D20" s="4">
        <f>ROUND(12420000,2)</f>
        <v>12420000</v>
      </c>
      <c r="E20" s="4">
        <f>ROUND(510000,2)</f>
        <v>510000</v>
      </c>
      <c r="F20" s="4">
        <f>ROUND(258112.58,2)</f>
        <v>258112.58</v>
      </c>
    </row>
    <row r="21" spans="1:6" ht="72.75">
      <c r="A21" s="2" t="s">
        <v>80</v>
      </c>
      <c r="B21" s="3" t="s">
        <v>51</v>
      </c>
      <c r="C21" s="3" t="s">
        <v>24</v>
      </c>
      <c r="D21" s="4">
        <f>ROUND(413500,2)</f>
        <v>413500</v>
      </c>
      <c r="E21" s="4">
        <f>ROUND(82000,2)</f>
        <v>82000</v>
      </c>
      <c r="F21" s="4">
        <f>ROUND(23925.15,2)</f>
        <v>23925.15</v>
      </c>
    </row>
    <row r="22" spans="1:6" ht="27.75">
      <c r="A22" s="2" t="s">
        <v>9</v>
      </c>
      <c r="B22" s="3" t="s">
        <v>7</v>
      </c>
      <c r="C22" s="3" t="s">
        <v>102</v>
      </c>
      <c r="D22" s="4">
        <f>ROUND(460000,2)</f>
        <v>460000</v>
      </c>
      <c r="E22" s="4">
        <f>ROUND(100000,2)</f>
        <v>100000</v>
      </c>
      <c r="F22" s="4">
        <f>ROUND(44400,2)</f>
        <v>44400</v>
      </c>
    </row>
    <row r="23" spans="1:6" ht="18.75">
      <c r="A23" s="2" t="s">
        <v>11</v>
      </c>
      <c r="B23" s="3" t="s">
        <v>79</v>
      </c>
      <c r="C23" s="3" t="s">
        <v>8</v>
      </c>
      <c r="D23" s="4">
        <f>ROUND(1350000,2)</f>
        <v>1350000</v>
      </c>
      <c r="E23" s="4">
        <f>ROUND(5000,2)</f>
        <v>5000</v>
      </c>
      <c r="F23" s="4">
        <f>ROUND(11509.33,2)</f>
        <v>11509.33</v>
      </c>
    </row>
    <row r="24" spans="1:6" ht="54.75">
      <c r="A24" s="2" t="s">
        <v>114</v>
      </c>
      <c r="B24" s="3" t="s">
        <v>42</v>
      </c>
      <c r="C24" s="3" t="s">
        <v>41</v>
      </c>
      <c r="D24" s="4">
        <f>ROUND(400000,2)</f>
        <v>400000</v>
      </c>
      <c r="E24" s="4">
        <f>ROUND(0,2)</f>
        <v>0</v>
      </c>
      <c r="F24" s="4">
        <f>ROUND(-6560,2)</f>
        <v>-6560</v>
      </c>
    </row>
    <row r="25" spans="1:6" ht="45.75">
      <c r="A25" s="2" t="s">
        <v>56</v>
      </c>
      <c r="B25" s="3" t="s">
        <v>77</v>
      </c>
      <c r="C25" s="3" t="s">
        <v>19</v>
      </c>
      <c r="D25" s="4">
        <f>ROUND(950000,2)</f>
        <v>950000</v>
      </c>
      <c r="E25" s="4">
        <f>ROUND(5000,2)</f>
        <v>5000</v>
      </c>
      <c r="F25" s="4">
        <f>ROUND(18069.33,2)</f>
        <v>18069.33</v>
      </c>
    </row>
    <row r="26" spans="1:6" ht="27.75">
      <c r="A26" s="2" t="s">
        <v>90</v>
      </c>
      <c r="B26" s="3" t="s">
        <v>99</v>
      </c>
      <c r="C26" s="3" t="s">
        <v>97</v>
      </c>
      <c r="D26" s="4">
        <f>ROUND(650000,2)</f>
        <v>650000</v>
      </c>
      <c r="E26" s="4">
        <f>ROUND(5000,2)</f>
        <v>5000</v>
      </c>
      <c r="F26" s="4">
        <f>ROUND(18069.33,2)</f>
        <v>18069.33</v>
      </c>
    </row>
    <row r="27" spans="1:6" ht="45.75">
      <c r="A27" s="2" t="s">
        <v>32</v>
      </c>
      <c r="B27" s="3" t="s">
        <v>47</v>
      </c>
      <c r="C27" s="3" t="s">
        <v>101</v>
      </c>
      <c r="D27" s="4">
        <f>ROUND(300000,2)</f>
        <v>300000</v>
      </c>
      <c r="E27" s="4">
        <f>ROUND(0,2)</f>
        <v>0</v>
      </c>
      <c r="F27" s="4">
        <f>ROUND(0,2)</f>
        <v>0</v>
      </c>
    </row>
    <row r="28" spans="1:6" ht="18.75">
      <c r="A28" s="2" t="s">
        <v>88</v>
      </c>
      <c r="B28" s="3" t="s">
        <v>68</v>
      </c>
      <c r="C28" s="3" t="s">
        <v>10</v>
      </c>
      <c r="D28" s="4">
        <f>ROUND(1249900,2)</f>
        <v>1249900</v>
      </c>
      <c r="E28" s="4">
        <f>ROUND(230000,2)</f>
        <v>230000</v>
      </c>
      <c r="F28" s="4">
        <f>ROUND(270275.6,2)</f>
        <v>270275.6</v>
      </c>
    </row>
    <row r="29" spans="1:6" ht="18.75">
      <c r="A29" s="2" t="s">
        <v>44</v>
      </c>
      <c r="B29" s="3" t="s">
        <v>111</v>
      </c>
      <c r="C29" s="3" t="s">
        <v>66</v>
      </c>
      <c r="D29" s="4">
        <f>ROUND(0,2)</f>
        <v>0</v>
      </c>
      <c r="E29" s="4">
        <f>ROUND(0,2)</f>
        <v>0</v>
      </c>
      <c r="F29" s="4">
        <f>ROUND(202314.32,2)</f>
        <v>202314.32</v>
      </c>
    </row>
    <row r="30" spans="1:6" ht="18.75">
      <c r="A30" s="2" t="s">
        <v>20</v>
      </c>
      <c r="B30" s="3" t="s">
        <v>13</v>
      </c>
      <c r="C30" s="3" t="s">
        <v>93</v>
      </c>
      <c r="D30" s="4">
        <f>ROUND(1249900,2)</f>
        <v>1249900</v>
      </c>
      <c r="E30" s="4">
        <f>ROUND(260000,2)</f>
        <v>260000</v>
      </c>
      <c r="F30" s="4">
        <f>ROUND(67961.28,2)</f>
        <v>67961.28</v>
      </c>
    </row>
    <row r="31" spans="1:6" ht="18.75">
      <c r="A31" s="2" t="s">
        <v>69</v>
      </c>
      <c r="B31" s="3" t="s">
        <v>95</v>
      </c>
      <c r="C31" s="3" t="s">
        <v>57</v>
      </c>
      <c r="D31" s="4">
        <f>ROUND(64329200,2)</f>
        <v>64329200</v>
      </c>
      <c r="E31" s="4">
        <f>ROUND(1862900,2)</f>
        <v>1862900</v>
      </c>
      <c r="F31" s="4">
        <f>ROUND(1862900,2)</f>
        <v>1862900</v>
      </c>
    </row>
    <row r="32" spans="1:6" ht="27.75">
      <c r="A32" s="2" t="s">
        <v>4</v>
      </c>
      <c r="B32" s="3" t="s">
        <v>27</v>
      </c>
      <c r="C32" s="3" t="s">
        <v>34</v>
      </c>
      <c r="D32" s="4">
        <f>ROUND(64299200,2)</f>
        <v>64299200</v>
      </c>
      <c r="E32" s="4">
        <f>ROUND(1862900,2)</f>
        <v>1862900</v>
      </c>
      <c r="F32" s="4">
        <f>ROUND(1862900,2)</f>
        <v>1862900</v>
      </c>
    </row>
    <row r="33" spans="1:6" ht="18.75">
      <c r="A33" s="2" t="s">
        <v>73</v>
      </c>
      <c r="B33" s="3" t="s">
        <v>64</v>
      </c>
      <c r="C33" s="3" t="s">
        <v>81</v>
      </c>
      <c r="D33" s="4">
        <f>ROUND(21897900,2)</f>
        <v>21897900</v>
      </c>
      <c r="E33" s="4">
        <f>ROUND(862900,2)</f>
        <v>862900</v>
      </c>
      <c r="F33" s="4">
        <f>ROUND(862900,2)</f>
        <v>862900</v>
      </c>
    </row>
    <row r="34" spans="1:6" ht="18.75">
      <c r="A34" s="2" t="s">
        <v>25</v>
      </c>
      <c r="B34" s="3" t="s">
        <v>15</v>
      </c>
      <c r="C34" s="3" t="s">
        <v>0</v>
      </c>
      <c r="D34" s="4">
        <f>ROUND(10884900,2)</f>
        <v>10884900</v>
      </c>
      <c r="E34" s="4">
        <f>ROUND(0,2)</f>
        <v>0</v>
      </c>
      <c r="F34" s="4">
        <f>ROUND(0,2)</f>
        <v>0</v>
      </c>
    </row>
    <row r="35" spans="1:6" ht="27.75">
      <c r="A35" s="2" t="s">
        <v>65</v>
      </c>
      <c r="B35" s="3" t="s">
        <v>58</v>
      </c>
      <c r="C35" s="3" t="s">
        <v>71</v>
      </c>
      <c r="D35" s="4">
        <f>ROUND(1928900,2)</f>
        <v>1928900</v>
      </c>
      <c r="E35" s="4">
        <f>ROUND(0,2)</f>
        <v>0</v>
      </c>
      <c r="F35" s="4">
        <f>ROUND(0,2)</f>
        <v>0</v>
      </c>
    </row>
    <row r="36" spans="1:6" ht="18.75">
      <c r="A36" s="2" t="s">
        <v>17</v>
      </c>
      <c r="B36" s="3" t="s">
        <v>21</v>
      </c>
      <c r="C36" s="3" t="s">
        <v>2</v>
      </c>
      <c r="D36" s="4">
        <f>ROUND(40472400,2)</f>
        <v>40472400</v>
      </c>
      <c r="E36" s="4">
        <f>ROUND(1000000,2)</f>
        <v>1000000</v>
      </c>
      <c r="F36" s="4">
        <f>ROUND(1000000,2)</f>
        <v>1000000</v>
      </c>
    </row>
    <row r="37" spans="1:6" ht="18.75">
      <c r="A37" s="2" t="s">
        <v>105</v>
      </c>
      <c r="B37" s="3" t="s">
        <v>36</v>
      </c>
      <c r="C37" s="3" t="s">
        <v>94</v>
      </c>
      <c r="D37" s="4">
        <f>ROUND(30000,2)</f>
        <v>30000</v>
      </c>
      <c r="E37" s="4">
        <f>ROUND(0,2)</f>
        <v>0</v>
      </c>
      <c r="F37" s="4">
        <f>ROUND(0,2)</f>
        <v>0</v>
      </c>
    </row>
    <row r="38" spans="1:6" ht="18.75">
      <c r="A38" s="2" t="s">
        <v>112</v>
      </c>
      <c r="B38" s="3" t="s">
        <v>35</v>
      </c>
      <c r="C38" s="3" t="s">
        <v>61</v>
      </c>
      <c r="D38" s="4">
        <f>ROUND(140997700,2)</f>
        <v>140997700</v>
      </c>
      <c r="E38" s="4">
        <f>ROUND(15724500,2)</f>
        <v>15724500</v>
      </c>
      <c r="F38" s="4">
        <f>ROUND(7303551.8,2)</f>
        <v>7303551.8</v>
      </c>
    </row>
    <row r="39" spans="1:6" ht="12.75">
      <c r="A39" s="5" t="s">
        <v>84</v>
      </c>
      <c r="B39" s="6"/>
      <c r="C39" s="5" t="s">
        <v>84</v>
      </c>
      <c r="D39" s="6"/>
      <c r="E39" s="6"/>
      <c r="F39" s="6"/>
    </row>
    <row r="40" spans="1:6" ht="12.75" customHeight="1">
      <c r="A40" s="8" t="s">
        <v>89</v>
      </c>
      <c r="B40" s="6"/>
      <c r="C40" s="10" t="s">
        <v>53</v>
      </c>
      <c r="D40" s="6"/>
      <c r="E40" s="6"/>
      <c r="F40" s="6"/>
    </row>
    <row r="41" spans="1:6" ht="12.75">
      <c r="A41" s="9" t="s">
        <v>84</v>
      </c>
      <c r="B41" s="6"/>
      <c r="C41" s="9" t="s">
        <v>84</v>
      </c>
      <c r="D41" s="6"/>
      <c r="E41" s="6"/>
      <c r="F41" s="6"/>
    </row>
    <row r="42" spans="1:6" ht="12.75" customHeight="1">
      <c r="A42" s="8" t="s">
        <v>6</v>
      </c>
      <c r="B42" s="6"/>
      <c r="C42" s="10" t="s">
        <v>53</v>
      </c>
      <c r="D42" s="6"/>
      <c r="E42" s="6"/>
      <c r="F42" s="6"/>
    </row>
  </sheetData>
  <mergeCells count="14">
    <mergeCell ref="A40:B40"/>
    <mergeCell ref="A41:B41"/>
    <mergeCell ref="A42:B42"/>
    <mergeCell ref="C39:F39"/>
    <mergeCell ref="C40:F40"/>
    <mergeCell ref="C41:F41"/>
    <mergeCell ref="C42:F42"/>
    <mergeCell ref="A39:B39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2012-03-13T10:56:17Z</cp:lastPrinted>
  <dcterms:created xsi:type="dcterms:W3CDTF">2012-03-13T10:56:34Z</dcterms:created>
  <dcterms:modified xsi:type="dcterms:W3CDTF">2012-03-13T10:56:34Z</dcterms:modified>
  <cp:category/>
  <cp:version/>
  <cp:contentType/>
  <cp:contentStatus/>
</cp:coreProperties>
</file>