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<sst xmlns="http://schemas.openxmlformats.org/spreadsheetml/2006/main" count="138" uniqueCount="133">
  <si>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</si>
  <si>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</si>
  <si>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</si>
  <si>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</si>
  <si>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</si>
  <si>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</si>
  <si>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Должностное лицо 2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</si>
  <si>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</si>
  <si>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</si>
  <si>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</si>
  <si>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</si>
  <si>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</si>
  <si>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1,38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</si>
  <si>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</si>
  <si>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</si>
  <si>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</si>
  <si>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</si>
  <si>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</si>
  <si>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000  1  00  00000  00  0000  000</t>
  </si>
  <si>
    <t>1,59</t>
  </si>
  <si>
    <t>1,17</t>
  </si>
  <si>
    <t>000  1  01  02000  01  0000  110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</si>
  <si>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</si>
  <si>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</si>
  <si>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</si>
  <si>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</si>
  <si>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</si>
  <si>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</si>
  <si>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</si>
  <si>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</si>
  <si>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</si>
  <si>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</si>
  <si>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</si>
  <si>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000  1  16  00000  00  0000  000</t>
  </si>
  <si>
    <t>000  1  06  06010  00  0000  110</t>
  </si>
  <si>
    <t>000  1  05  02000  02  0000  110</t>
  </si>
  <si>
    <t>1,43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</si>
  <si>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</si>
  <si>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</si>
  <si>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</si>
  <si>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</si>
  <si>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</si>
  <si>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</si>
  <si>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</si>
  <si>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</si>
  <si>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Доходы по поселениям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</si>
  <si>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</si>
  <si>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</si>
  <si>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000  1  14  02000  00  0000  000</t>
  </si>
  <si>
    <t>1,47</t>
  </si>
  <si>
    <t>1,49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</si>
  <si>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</si>
  <si>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</si>
  <si>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</si>
  <si>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</si>
  <si>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</si>
  <si>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</si>
  <si>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</si>
  <si>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</si>
  <si>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____________________</t>
  </si>
  <si>
    <t>1  1 Кассовый план на год</t>
  </si>
  <si>
    <t>Краткий месячный отчет по поселениям</t>
  </si>
  <si>
    <t>1,41</t>
  </si>
  <si>
    <t>БЕЗВОЗМЕЗДНЫЕ ПОСТУПЛЕНИЯ</t>
  </si>
  <si>
    <t>000  2  02  01003  00  0000  151</t>
  </si>
  <si>
    <t>000  2  02  03000  00  0000  151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</si>
  <si>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</si>
  <si>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</si>
  <si>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</si>
  <si>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</si>
  <si>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</si>
  <si>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</si>
  <si>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</si>
  <si>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</si>
  <si>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</si>
  <si>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</si>
  <si>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</si>
  <si>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</si>
  <si>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</si>
  <si>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</si>
  <si>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</si>
  <si>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</si>
  <si>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</si>
  <si>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1,54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</si>
  <si>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</si>
  <si>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</si>
  <si>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</si>
  <si>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</si>
  <si>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</si>
  <si>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</si>
  <si>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</si>
  <si>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</si>
  <si>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</si>
  <si>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</si>
  <si>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</si>
  <si>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Всего по району</t>
  </si>
  <si>
    <t>3  3 Исполнено</t>
  </si>
  <si>
    <t xml:space="preserve"> </t>
  </si>
  <si>
    <t>1,10</t>
  </si>
  <si>
    <t>1,63</t>
  </si>
  <si>
    <t>000  1  09  01000  00  0000  110</t>
  </si>
  <si>
    <t>000  1  06  06020  00  0000  110</t>
  </si>
  <si>
    <t>1,5</t>
  </si>
  <si>
    <t>Налог на прибыль организаций, зачислявшийся до 1 января 2005 года в местные бюджеты</t>
  </si>
  <si>
    <t>1,48</t>
  </si>
  <si>
    <t>Должностное лицо 1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</si>
  <si>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</si>
  <si>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</si>
  <si>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</si>
  <si>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</si>
  <si>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</si>
  <si>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</si>
  <si>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1,1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</si>
  <si>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</si>
  <si>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</si>
  <si>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</si>
  <si>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</si>
  <si>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</si>
  <si>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</si>
  <si>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</si>
  <si>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</si>
  <si>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</si>
  <si>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</si>
  <si>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</si>
  <si>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</si>
  <si>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</si>
  <si>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</si>
  <si>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</si>
  <si>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</si>
  <si>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</si>
  <si>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</si>
  <si>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</si>
  <si>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1,40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</si>
</sst>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8.00390625" style="0" customWidth="1"/>
    <col min="4" max="4" width="11.57421875" style="0" customWidth="1"/>
    <col min="5" max="6" width="10.140625" style="0" customWidth="1"/>
  </cols>
  <sheetData>
    <row r="1" spans="1:6" ht="12.75" customHeight="1">
      <c r="A1" s="5"/>
      <c r="B1" s="6"/>
      <c r="C1" s="7" t="s">
        <v>61</v>
      </c>
      <c r="D1" s="6"/>
      <c r="E1" s="6"/>
      <c r="F1" s="6"/>
    </row>
    <row r="2" spans="1:6" ht="12.75" customHeight="1">
      <c r="A2" s="5"/>
      <c r="B2" s="6"/>
      <c r="C2" s="7" t="s">
        <v>45</v>
      </c>
      <c r="D2" s="6"/>
      <c r="E2" s="6"/>
      <c r="F2" s="6"/>
    </row>
    <row r="3" spans="1:6" ht="12.75">
      <c r="A3" s="5" t="s">
        <v>97</v>
      </c>
      <c r="B3" s="6"/>
      <c r="C3" s="7" t="s">
        <v>95</v>
      </c>
      <c r="D3" s="6"/>
      <c r="E3" s="6"/>
      <c r="F3" s="6"/>
    </row>
    <row r="4" spans="1:6" ht="45">
      <c r="A4" s="1" t="s">
        <v>26</v>
      </c>
      <c r="B4" s="1" t="s">
        <v>114</v>
      </c>
      <c r="C4" s="1" t="s">
        <v>80</v>
      </c>
      <c r="D4" s="1" t="s">
        <v>60</v>
      </c>
      <c r="E4" s="1" t="s">
        <v>58</v>
      </c>
      <c r="F4" s="1" t="s">
        <v>96</v>
      </c>
    </row>
    <row r="5" spans="1:6" ht="12.75">
      <c r="A5" s="2" t="s">
        <v>112</v>
      </c>
      <c r="B5" s="3" t="s">
        <v>92</v>
      </c>
      <c r="C5" s="3" t="s">
        <v>55</v>
      </c>
      <c r="D5" s="4">
        <f>ROUND(527719700,2)</f>
        <v>527719700</v>
      </c>
      <c r="E5" s="4">
        <f>ROUND(55085325.21,2)</f>
        <v>55085325.21</v>
      </c>
      <c r="F5" s="4">
        <f>ROUND(32505089.85,2)</f>
        <v>32505089.85</v>
      </c>
    </row>
    <row r="6" spans="1:6" ht="18.75">
      <c r="A6" s="2" t="s">
        <v>56</v>
      </c>
      <c r="B6" s="3" t="s">
        <v>18</v>
      </c>
      <c r="C6" s="3" t="s">
        <v>82</v>
      </c>
      <c r="D6" s="4">
        <f>ROUND(172277400,2)</f>
        <v>172277400</v>
      </c>
      <c r="E6" s="4">
        <f>ROUND(33706600,2)</f>
        <v>33706600</v>
      </c>
      <c r="F6" s="4">
        <f>ROUND(11751364.64,2)</f>
        <v>11751364.64</v>
      </c>
    </row>
    <row r="7" spans="1:6" ht="12.75">
      <c r="A7" s="2" t="s">
        <v>128</v>
      </c>
      <c r="B7" s="3" t="s">
        <v>21</v>
      </c>
      <c r="C7" s="3" t="s">
        <v>70</v>
      </c>
      <c r="D7" s="4">
        <f>ROUND(73798500,2)</f>
        <v>73798500</v>
      </c>
      <c r="E7" s="4">
        <f>ROUND(16928700,2)</f>
        <v>16928700</v>
      </c>
      <c r="F7" s="4">
        <f>ROUND(4339583.97,2)</f>
        <v>4339583.97</v>
      </c>
    </row>
    <row r="8" spans="1:6" ht="81.75">
      <c r="A8" s="2" t="s">
        <v>44</v>
      </c>
      <c r="B8" s="3" t="s">
        <v>54</v>
      </c>
      <c r="C8" s="3" t="s">
        <v>46</v>
      </c>
      <c r="D8" s="4">
        <f>ROUND(73029900,2)</f>
        <v>73029900</v>
      </c>
      <c r="E8" s="4">
        <f>ROUND(16726650,2)</f>
        <v>16726650</v>
      </c>
      <c r="F8" s="4">
        <f>ROUND(4268573.34,2)</f>
        <v>4268573.34</v>
      </c>
    </row>
    <row r="9" spans="1:6" ht="99.75">
      <c r="A9" s="2" t="s">
        <v>102</v>
      </c>
      <c r="B9" s="3" t="s">
        <v>116</v>
      </c>
      <c r="C9" s="3" t="s">
        <v>42</v>
      </c>
      <c r="D9" s="4">
        <f>ROUND(796800,2)</f>
        <v>796800</v>
      </c>
      <c r="E9" s="4">
        <f>ROUND(199150,2)</f>
        <v>199150</v>
      </c>
      <c r="F9" s="4">
        <f>ROUND(70335.67,2)</f>
        <v>70335.67</v>
      </c>
    </row>
    <row r="10" spans="1:6" ht="45.75">
      <c r="A10" s="2" t="s">
        <v>67</v>
      </c>
      <c r="B10" s="3" t="s">
        <v>88</v>
      </c>
      <c r="C10" s="3" t="s">
        <v>29</v>
      </c>
      <c r="D10" s="4">
        <f>ROUND(5900,2)</f>
        <v>5900</v>
      </c>
      <c r="E10" s="4">
        <f>ROUND(1450,2)</f>
        <v>1450</v>
      </c>
      <c r="F10" s="4">
        <f>ROUND(0,2)</f>
        <v>0</v>
      </c>
    </row>
    <row r="11" spans="1:6" ht="90.75">
      <c r="A11" s="2" t="s">
        <v>121</v>
      </c>
      <c r="B11" s="3" t="s">
        <v>125</v>
      </c>
      <c r="C11" s="3" t="s">
        <v>72</v>
      </c>
      <c r="D11" s="4">
        <f>ROUND(5900,2)</f>
        <v>5900</v>
      </c>
      <c r="E11" s="4">
        <f>ROUND(1450,2)</f>
        <v>1450</v>
      </c>
      <c r="F11" s="4">
        <f>ROUND(674.96,2)</f>
        <v>674.96</v>
      </c>
    </row>
    <row r="12" spans="1:6" ht="18.75">
      <c r="A12" s="2" t="s">
        <v>66</v>
      </c>
      <c r="B12" s="3" t="s">
        <v>35</v>
      </c>
      <c r="C12" s="3" t="s">
        <v>51</v>
      </c>
      <c r="D12" s="4">
        <f>ROUND(8456600,2)</f>
        <v>8456600</v>
      </c>
      <c r="E12" s="4">
        <f>ROUND(2113600,2)</f>
        <v>2113600</v>
      </c>
      <c r="F12" s="4">
        <f>ROUND(1662950.55,2)</f>
        <v>1662950.55</v>
      </c>
    </row>
    <row r="13" spans="1:6" ht="12.75">
      <c r="A13" s="2" t="s">
        <v>123</v>
      </c>
      <c r="B13" s="3" t="s">
        <v>119</v>
      </c>
      <c r="C13" s="3" t="s">
        <v>3</v>
      </c>
      <c r="D13" s="4">
        <f>ROUND(2431430,2)</f>
        <v>2431430</v>
      </c>
      <c r="E13" s="4">
        <f>ROUND(1219500,2)</f>
        <v>1219500</v>
      </c>
      <c r="F13" s="4">
        <f>ROUND(34365,2)</f>
        <v>34365</v>
      </c>
    </row>
    <row r="14" spans="1:6" ht="12.75">
      <c r="A14" s="2" t="s">
        <v>98</v>
      </c>
      <c r="B14" s="3" t="s">
        <v>37</v>
      </c>
      <c r="C14" s="3" t="s">
        <v>31</v>
      </c>
      <c r="D14" s="4">
        <f>ROUND(1673500,2)</f>
        <v>1673500</v>
      </c>
      <c r="E14" s="4">
        <f>ROUND(0,2)</f>
        <v>0</v>
      </c>
      <c r="F14" s="4">
        <f>ROUND(55402,2)</f>
        <v>55402</v>
      </c>
    </row>
    <row r="15" spans="1:6" ht="12.75">
      <c r="A15" s="2" t="s">
        <v>77</v>
      </c>
      <c r="B15" s="3" t="s">
        <v>1</v>
      </c>
      <c r="C15" s="3" t="s">
        <v>131</v>
      </c>
      <c r="D15" s="4">
        <f>ROUND(44145000,2)</f>
        <v>44145000</v>
      </c>
      <c r="E15" s="4">
        <f>ROUND(8988750,2)</f>
        <v>8988750</v>
      </c>
      <c r="F15" s="4">
        <f>ROUND(3836249.56,2)</f>
        <v>3836249.56</v>
      </c>
    </row>
    <row r="16" spans="1:6" ht="45.75">
      <c r="A16" s="2" t="s">
        <v>5</v>
      </c>
      <c r="B16" s="3" t="s">
        <v>34</v>
      </c>
      <c r="C16" s="3" t="s">
        <v>84</v>
      </c>
      <c r="D16" s="4">
        <f>ROUND(13890000,2)</f>
        <v>13890000</v>
      </c>
      <c r="E16" s="4">
        <f>ROUND(1330000,2)</f>
        <v>1330000</v>
      </c>
      <c r="F16" s="4">
        <f>ROUND(1543954.32,2)</f>
        <v>1543954.32</v>
      </c>
    </row>
    <row r="17" spans="1:6" ht="45.75">
      <c r="A17" s="2" t="s">
        <v>86</v>
      </c>
      <c r="B17" s="3" t="s">
        <v>101</v>
      </c>
      <c r="C17" s="3" t="s">
        <v>52</v>
      </c>
      <c r="D17" s="4">
        <f>ROUND(30255000,2)</f>
        <v>30255000</v>
      </c>
      <c r="E17" s="4">
        <f>ROUND(7658750,2)</f>
        <v>7658750</v>
      </c>
      <c r="F17" s="4">
        <f>ROUND(2292295.24,2)</f>
        <v>2292295.24</v>
      </c>
    </row>
    <row r="18" spans="1:6" ht="12.75">
      <c r="A18" s="2" t="s">
        <v>25</v>
      </c>
      <c r="B18" s="3" t="s">
        <v>32</v>
      </c>
      <c r="C18" s="3" t="s">
        <v>16</v>
      </c>
      <c r="D18" s="4">
        <f>ROUND(1395000,2)</f>
        <v>1395000</v>
      </c>
      <c r="E18" s="4">
        <f>ROUND(314050,2)</f>
        <v>314050</v>
      </c>
      <c r="F18" s="4">
        <f>ROUND(66554,2)</f>
        <v>66554</v>
      </c>
    </row>
    <row r="19" spans="1:6" ht="36.75">
      <c r="A19" s="2" t="s">
        <v>71</v>
      </c>
      <c r="B19" s="3" t="s">
        <v>126</v>
      </c>
      <c r="C19" s="3" t="s">
        <v>39</v>
      </c>
      <c r="D19" s="4">
        <f>ROUND(0,2)</f>
        <v>0</v>
      </c>
      <c r="E19" s="4">
        <f>ROUND(0,2)</f>
        <v>0</v>
      </c>
      <c r="F19" s="4">
        <f>ROUND(-5863.66,2)</f>
        <v>-5863.66</v>
      </c>
    </row>
    <row r="20" spans="1:6" ht="27.75">
      <c r="A20" s="2" t="s">
        <v>20</v>
      </c>
      <c r="B20" s="3" t="s">
        <v>100</v>
      </c>
      <c r="C20" s="3" t="s">
        <v>103</v>
      </c>
      <c r="D20" s="4">
        <f>ROUND(0,2)</f>
        <v>0</v>
      </c>
      <c r="E20" s="4">
        <f>ROUND(0,2)</f>
        <v>0</v>
      </c>
      <c r="F20" s="4">
        <f>ROUND(-5863.66,2)</f>
        <v>-5863.66</v>
      </c>
    </row>
    <row r="21" spans="1:6" ht="36.75">
      <c r="A21" s="2" t="s">
        <v>127</v>
      </c>
      <c r="B21" s="3" t="s">
        <v>124</v>
      </c>
      <c r="C21" s="3" t="s">
        <v>107</v>
      </c>
      <c r="D21" s="4">
        <f>ROUND(25513500,2)</f>
        <v>25513500</v>
      </c>
      <c r="E21" s="4">
        <f>ROUND(1657000,2)</f>
        <v>1657000</v>
      </c>
      <c r="F21" s="4">
        <f>ROUND(546200.23,2)</f>
        <v>546200.23</v>
      </c>
    </row>
    <row r="22" spans="1:6" ht="63.75">
      <c r="A22" s="2" t="s">
        <v>108</v>
      </c>
      <c r="B22" s="3" t="s">
        <v>85</v>
      </c>
      <c r="C22" s="3" t="s">
        <v>13</v>
      </c>
      <c r="D22" s="4">
        <f>ROUND(24840000,2)</f>
        <v>24840000</v>
      </c>
      <c r="E22" s="4">
        <f>ROUND(1510000,2)</f>
        <v>1510000</v>
      </c>
      <c r="F22" s="4">
        <f>ROUND(516225.08,2)</f>
        <v>516225.08</v>
      </c>
    </row>
    <row r="23" spans="1:6" ht="72.75">
      <c r="A23" s="2" t="s">
        <v>90</v>
      </c>
      <c r="B23" s="3" t="s">
        <v>57</v>
      </c>
      <c r="C23" s="3" t="s">
        <v>27</v>
      </c>
      <c r="D23" s="4">
        <f>ROUND(673500,2)</f>
        <v>673500</v>
      </c>
      <c r="E23" s="4">
        <f>ROUND(147000,2)</f>
        <v>147000</v>
      </c>
      <c r="F23" s="4">
        <f>ROUND(29975.15,2)</f>
        <v>29975.15</v>
      </c>
    </row>
    <row r="24" spans="1:6" ht="18.75">
      <c r="A24" s="2" t="s">
        <v>93</v>
      </c>
      <c r="B24" s="3" t="s">
        <v>43</v>
      </c>
      <c r="C24" s="3" t="s">
        <v>94</v>
      </c>
      <c r="D24" s="4">
        <f>ROUND(1100000,2)</f>
        <v>1100000</v>
      </c>
      <c r="E24" s="4">
        <f>ROUND(275000,2)</f>
        <v>275000</v>
      </c>
      <c r="F24" s="4">
        <f>ROUND(1863.68,2)</f>
        <v>1863.68</v>
      </c>
    </row>
    <row r="25" spans="1:6" ht="27.75">
      <c r="A25" s="2" t="s">
        <v>9</v>
      </c>
      <c r="B25" s="3" t="s">
        <v>7</v>
      </c>
      <c r="C25" s="3" t="s">
        <v>118</v>
      </c>
      <c r="D25" s="4">
        <f>ROUND(842970,2)</f>
        <v>842970</v>
      </c>
      <c r="E25" s="4">
        <f>ROUND(200000,2)</f>
        <v>200000</v>
      </c>
      <c r="F25" s="4">
        <f>ROUND(44400,2)</f>
        <v>44400</v>
      </c>
    </row>
    <row r="26" spans="1:6" ht="27.75">
      <c r="A26" s="2" t="s">
        <v>12</v>
      </c>
      <c r="B26" s="3" t="s">
        <v>89</v>
      </c>
      <c r="C26" s="3" t="s">
        <v>8</v>
      </c>
      <c r="D26" s="4">
        <f>ROUND(4650000,2)</f>
        <v>4650000</v>
      </c>
      <c r="E26" s="4">
        <f>ROUND(5000,2)</f>
        <v>5000</v>
      </c>
      <c r="F26" s="4">
        <f>ROUND(22014,2)</f>
        <v>22014</v>
      </c>
    </row>
    <row r="27" spans="1:6" ht="54.75">
      <c r="A27" s="2" t="s">
        <v>132</v>
      </c>
      <c r="B27" s="3" t="s">
        <v>48</v>
      </c>
      <c r="C27" s="3" t="s">
        <v>47</v>
      </c>
      <c r="D27" s="4">
        <f>ROUND(700000,2)</f>
        <v>700000</v>
      </c>
      <c r="E27" s="4">
        <f>ROUND(475000,2)</f>
        <v>475000</v>
      </c>
      <c r="F27" s="4">
        <f>ROUND(3944.67,2)</f>
        <v>3944.67</v>
      </c>
    </row>
    <row r="28" spans="1:6" ht="45.75">
      <c r="A28" s="2" t="s">
        <v>62</v>
      </c>
      <c r="B28" s="3" t="s">
        <v>87</v>
      </c>
      <c r="C28" s="3" t="s">
        <v>22</v>
      </c>
      <c r="D28" s="4">
        <f>ROUND(3950000,2)</f>
        <v>3950000</v>
      </c>
      <c r="E28" s="4">
        <f>ROUND(480000,2)</f>
        <v>480000</v>
      </c>
      <c r="F28" s="4">
        <f>ROUND(28574,2)</f>
        <v>28574</v>
      </c>
    </row>
    <row r="29" spans="1:6" ht="27.75">
      <c r="A29" s="2" t="s">
        <v>106</v>
      </c>
      <c r="B29" s="3" t="s">
        <v>115</v>
      </c>
      <c r="C29" s="3" t="s">
        <v>113</v>
      </c>
      <c r="D29" s="4">
        <f>ROUND(1300000,2)</f>
        <v>1300000</v>
      </c>
      <c r="E29" s="4">
        <f>ROUND(480000,2)</f>
        <v>480000</v>
      </c>
      <c r="F29" s="4">
        <f>ROUND(28574,2)</f>
        <v>28574</v>
      </c>
    </row>
    <row r="30" spans="1:6" ht="45.75">
      <c r="A30" s="2" t="s">
        <v>36</v>
      </c>
      <c r="B30" s="3" t="s">
        <v>53</v>
      </c>
      <c r="C30" s="3" t="s">
        <v>117</v>
      </c>
      <c r="D30" s="4">
        <f>ROUND(2650000,2)</f>
        <v>2650000</v>
      </c>
      <c r="E30" s="4">
        <f>ROUND(0,2)</f>
        <v>0</v>
      </c>
      <c r="F30" s="4">
        <f>ROUND(0,2)</f>
        <v>0</v>
      </c>
    </row>
    <row r="31" spans="1:6" ht="18.75">
      <c r="A31" s="2" t="s">
        <v>49</v>
      </c>
      <c r="B31" s="3" t="s">
        <v>33</v>
      </c>
      <c r="C31" s="3" t="s">
        <v>69</v>
      </c>
      <c r="D31" s="4">
        <f>ROUND(1900000,2)</f>
        <v>1900000</v>
      </c>
      <c r="E31" s="4">
        <f>ROUND(475000,2)</f>
        <v>475000</v>
      </c>
      <c r="F31" s="4">
        <f>ROUND(63400,2)</f>
        <v>63400</v>
      </c>
    </row>
    <row r="32" spans="1:6" ht="12.75">
      <c r="A32" s="2" t="s">
        <v>104</v>
      </c>
      <c r="B32" s="3" t="s">
        <v>78</v>
      </c>
      <c r="C32" s="3" t="s">
        <v>11</v>
      </c>
      <c r="D32" s="4">
        <f>ROUND(6330900,2)</f>
        <v>6330900</v>
      </c>
      <c r="E32" s="4">
        <f>ROUND(1500000,2)</f>
        <v>1500000</v>
      </c>
      <c r="F32" s="4">
        <f>ROUND(1084245.31,2)</f>
        <v>1084245.31</v>
      </c>
    </row>
    <row r="33" spans="1:6" ht="12.75">
      <c r="A33" s="2" t="s">
        <v>50</v>
      </c>
      <c r="B33" s="3" t="s">
        <v>129</v>
      </c>
      <c r="C33" s="3" t="s">
        <v>76</v>
      </c>
      <c r="D33" s="4">
        <f>ROUND(0,2)</f>
        <v>0</v>
      </c>
      <c r="E33" s="4">
        <f>ROUND(0,2)</f>
        <v>0</v>
      </c>
      <c r="F33" s="4">
        <f>ROUND(583594.38,2)</f>
        <v>583594.38</v>
      </c>
    </row>
    <row r="34" spans="1:6" ht="12.75">
      <c r="A34" s="2" t="s">
        <v>23</v>
      </c>
      <c r="B34" s="3" t="s">
        <v>14</v>
      </c>
      <c r="C34" s="3" t="s">
        <v>109</v>
      </c>
      <c r="D34" s="4">
        <f>ROUND(6330900,2)</f>
        <v>6330900</v>
      </c>
      <c r="E34" s="4">
        <f>ROUND(1530000,2)</f>
        <v>1530000</v>
      </c>
      <c r="F34" s="4">
        <f>ROUND(500650.93,2)</f>
        <v>500650.93</v>
      </c>
    </row>
    <row r="35" spans="1:6" ht="12.75">
      <c r="A35" s="2" t="s">
        <v>79</v>
      </c>
      <c r="B35" s="3" t="s">
        <v>111</v>
      </c>
      <c r="C35" s="3" t="s">
        <v>63</v>
      </c>
      <c r="D35" s="4">
        <f>ROUND(355442300,2)</f>
        <v>355442300</v>
      </c>
      <c r="E35" s="4">
        <f>ROUND(21378725.21,2)</f>
        <v>21378725.21</v>
      </c>
      <c r="F35" s="4">
        <f>ROUND(20753725.21,2)</f>
        <v>20753725.21</v>
      </c>
    </row>
    <row r="36" spans="1:6" ht="27.75">
      <c r="A36" s="2" t="s">
        <v>4</v>
      </c>
      <c r="B36" s="3" t="s">
        <v>30</v>
      </c>
      <c r="C36" s="3" t="s">
        <v>38</v>
      </c>
      <c r="D36" s="4">
        <f>ROUND(352912300,2)</f>
        <v>352912300</v>
      </c>
      <c r="E36" s="4">
        <f>ROUND(21150456.6,2)</f>
        <v>21150456.6</v>
      </c>
      <c r="F36" s="4">
        <f>ROUND(21150456.6,2)</f>
        <v>21150456.6</v>
      </c>
    </row>
    <row r="37" spans="1:6" ht="27.75">
      <c r="A37" s="2" t="s">
        <v>83</v>
      </c>
      <c r="B37" s="3" t="s">
        <v>73</v>
      </c>
      <c r="C37" s="3" t="s">
        <v>91</v>
      </c>
      <c r="D37" s="4">
        <f>ROUND(100150900,2)</f>
        <v>100150900</v>
      </c>
      <c r="E37" s="4">
        <f>ROUND(3216900,2)</f>
        <v>3216900</v>
      </c>
      <c r="F37" s="4">
        <f>ROUND(3216900,2)</f>
        <v>3216900</v>
      </c>
    </row>
    <row r="38" spans="1:6" ht="18.75">
      <c r="A38" s="2" t="s">
        <v>28</v>
      </c>
      <c r="B38" s="3" t="s">
        <v>17</v>
      </c>
      <c r="C38" s="3" t="s">
        <v>0</v>
      </c>
      <c r="D38" s="4">
        <f>ROUND(40569900,2)</f>
        <v>40569900</v>
      </c>
      <c r="E38" s="4">
        <f>ROUND(0,2)</f>
        <v>0</v>
      </c>
      <c r="F38" s="4">
        <f>ROUND(0,2)</f>
        <v>0</v>
      </c>
    </row>
    <row r="39" spans="1:6" ht="27.75">
      <c r="A39" s="2" t="s">
        <v>75</v>
      </c>
      <c r="B39" s="3" t="s">
        <v>64</v>
      </c>
      <c r="C39" s="3" t="s">
        <v>15</v>
      </c>
      <c r="D39" s="4">
        <f>ROUND(48568000,2)</f>
        <v>48568000</v>
      </c>
      <c r="E39" s="4">
        <f>ROUND(2354000,2)</f>
        <v>2354000</v>
      </c>
      <c r="F39" s="4">
        <f>ROUND(2354000,2)</f>
        <v>2354000</v>
      </c>
    </row>
    <row r="40" spans="1:6" ht="27.75">
      <c r="A40" s="2" t="s">
        <v>74</v>
      </c>
      <c r="B40" s="3" t="s">
        <v>65</v>
      </c>
      <c r="C40" s="3" t="s">
        <v>81</v>
      </c>
      <c r="D40" s="4">
        <f>ROUND(212142800,2)</f>
        <v>212142800</v>
      </c>
      <c r="E40" s="4">
        <f>ROUND(16933556.6,2)</f>
        <v>16933556.6</v>
      </c>
      <c r="F40" s="4">
        <f>ROUND(16933556.6,2)</f>
        <v>16933556.6</v>
      </c>
    </row>
    <row r="41" spans="1:6" ht="12.75">
      <c r="A41" s="2" t="s">
        <v>19</v>
      </c>
      <c r="B41" s="3" t="s">
        <v>24</v>
      </c>
      <c r="C41" s="3" t="s">
        <v>2</v>
      </c>
      <c r="D41" s="4">
        <f>ROUND(40618600,2)</f>
        <v>40618600</v>
      </c>
      <c r="E41" s="4">
        <f>ROUND(1146200,2)</f>
        <v>1146200</v>
      </c>
      <c r="F41" s="4">
        <f>ROUND(1000000,2)</f>
        <v>1000000</v>
      </c>
    </row>
    <row r="42" spans="1:6" ht="18.75">
      <c r="A42" s="2" t="s">
        <v>122</v>
      </c>
      <c r="B42" s="3" t="s">
        <v>41</v>
      </c>
      <c r="C42" s="3" t="s">
        <v>110</v>
      </c>
      <c r="D42" s="4">
        <f>ROUND(2530000,2)</f>
        <v>2530000</v>
      </c>
      <c r="E42" s="4">
        <f>ROUND(625000,2)</f>
        <v>625000</v>
      </c>
      <c r="F42" s="4">
        <f>ROUND(5270,2)</f>
        <v>5270</v>
      </c>
    </row>
    <row r="43" spans="1:6" ht="36.75">
      <c r="A43" s="2" t="s">
        <v>99</v>
      </c>
      <c r="B43" s="3" t="s">
        <v>10</v>
      </c>
      <c r="C43" s="3" t="s">
        <v>120</v>
      </c>
      <c r="D43" s="4">
        <f>ROUND(0,2)</f>
        <v>0</v>
      </c>
      <c r="E43" s="4">
        <f>ROUND(0,2)</f>
        <v>0</v>
      </c>
      <c r="F43" s="4">
        <f>ROUND(-402001.39,2)</f>
        <v>-402001.39</v>
      </c>
    </row>
    <row r="44" spans="1:6" ht="12.75">
      <c r="A44" s="2" t="s">
        <v>130</v>
      </c>
      <c r="B44" s="3" t="s">
        <v>40</v>
      </c>
      <c r="C44" s="3" t="s">
        <v>68</v>
      </c>
      <c r="D44" s="4">
        <f>ROUND(527719700,2)</f>
        <v>527719700</v>
      </c>
      <c r="E44" s="4">
        <f>ROUND(55085325.21,2)</f>
        <v>55085325.21</v>
      </c>
      <c r="F44" s="4">
        <f>ROUND(32505089.85,2)</f>
        <v>32505089.85</v>
      </c>
    </row>
    <row r="45" spans="1:6" ht="12.75">
      <c r="A45" s="5" t="s">
        <v>97</v>
      </c>
      <c r="B45" s="6"/>
      <c r="C45" s="5" t="s">
        <v>97</v>
      </c>
      <c r="D45" s="6"/>
      <c r="E45" s="6"/>
      <c r="F45" s="6"/>
    </row>
    <row r="46" spans="1:6" ht="12.75" customHeight="1">
      <c r="A46" s="8" t="s">
        <v>105</v>
      </c>
      <c r="B46" s="6"/>
      <c r="C46" s="10" t="s">
        <v>59</v>
      </c>
      <c r="D46" s="6"/>
      <c r="E46" s="6"/>
      <c r="F46" s="6"/>
    </row>
    <row r="47" spans="1:6" ht="12.75">
      <c r="A47" s="9" t="s">
        <v>97</v>
      </c>
      <c r="B47" s="6"/>
      <c r="C47" s="9" t="s">
        <v>97</v>
      </c>
      <c r="D47" s="6"/>
      <c r="E47" s="6"/>
      <c r="F47" s="6"/>
    </row>
    <row r="48" spans="1:6" ht="12.75" customHeight="1">
      <c r="A48" s="8" t="s">
        <v>6</v>
      </c>
      <c r="B48" s="6"/>
      <c r="C48" s="10" t="s">
        <v>59</v>
      </c>
      <c r="D48" s="6"/>
      <c r="E48" s="6"/>
      <c r="F48" s="6"/>
    </row>
  </sheetData>
  <mergeCells count="14">
    <mergeCell ref="A46:B46"/>
    <mergeCell ref="A47:B47"/>
    <mergeCell ref="A48:B48"/>
    <mergeCell ref="C45:F45"/>
    <mergeCell ref="C46:F46"/>
    <mergeCell ref="C47:F47"/>
    <mergeCell ref="C48:F48"/>
    <mergeCell ref="A45:B45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2012-03-13T10:57:05Z</cp:lastPrinted>
  <dcterms:created xsi:type="dcterms:W3CDTF">2012-03-13T10:57:37Z</dcterms:created>
  <dcterms:modified xsi:type="dcterms:W3CDTF">2012-03-13T10:57:37Z</dcterms:modified>
  <cp:category/>
  <cp:version/>
  <cp:contentType/>
  <cp:contentStatus/>
</cp:coreProperties>
</file>